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t\Dropbox (WiLS)\WiLS-wide\WPLC\Financials\Budgets\YTD spreadsheets\2020\"/>
    </mc:Choice>
  </mc:AlternateContent>
  <bookViews>
    <workbookView xWindow="-110" yWindow="-110" windowWidth="23260" windowHeight="12580" tabRatio="649"/>
  </bookViews>
  <sheets>
    <sheet name="2020 budget" sheetId="1" r:id="rId1"/>
    <sheet name="Expense detail" sheetId="20" r:id="rId2"/>
    <sheet name="Content Credit" sheetId="23" r:id="rId3"/>
    <sheet name="Income detail" sheetId="19" r:id="rId4"/>
    <sheet name="Other income detail" sheetId="21" r:id="rId5"/>
    <sheet name="Donations detail" sheetId="22" r:id="rId6"/>
  </sheets>
  <definedNames>
    <definedName name="_xlnm.Print_Area" localSheetId="3">'Income detail'!$A$1:$B$19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5" i="1"/>
  <c r="C24" i="1"/>
  <c r="C21" i="1"/>
  <c r="G44" i="1"/>
  <c r="G43" i="1"/>
  <c r="G42" i="1"/>
  <c r="G41" i="1"/>
  <c r="G40" i="1"/>
  <c r="G45" i="1" l="1"/>
  <c r="AD22" i="20" l="1"/>
  <c r="D27" i="1" s="1"/>
  <c r="E27" i="1" s="1"/>
  <c r="B206" i="23"/>
  <c r="J206" i="23"/>
  <c r="K206" i="23"/>
  <c r="M3" i="19"/>
  <c r="M4" i="19" l="1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2" i="19"/>
  <c r="N2" i="19"/>
  <c r="D48" i="19" l="1"/>
  <c r="N3" i="19" s="1"/>
  <c r="H19" i="19" l="1"/>
  <c r="N22" i="20" l="1"/>
  <c r="E7" i="1" l="1"/>
  <c r="Q14" i="21"/>
  <c r="L14" i="21"/>
  <c r="D13" i="1" s="1"/>
  <c r="E13" i="1" s="1"/>
  <c r="D8" i="1"/>
  <c r="E8" i="1" s="1"/>
  <c r="C46" i="1" l="1"/>
  <c r="C45" i="1"/>
  <c r="C53" i="1" s="1"/>
  <c r="B11" i="22" l="1"/>
  <c r="F206" i="23" l="1"/>
  <c r="B1" i="23" l="1"/>
  <c r="G14" i="21"/>
  <c r="D11" i="1" s="1"/>
  <c r="E11" i="1" s="1"/>
  <c r="N4" i="19" l="1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AP22" i="20" l="1"/>
  <c r="AL22" i="20"/>
  <c r="AH22" i="20"/>
  <c r="Z22" i="20"/>
  <c r="D26" i="1" s="1"/>
  <c r="E26" i="1" s="1"/>
  <c r="R22" i="20"/>
  <c r="V22" i="20"/>
  <c r="J22" i="20"/>
  <c r="F22" i="20"/>
  <c r="B22" i="20"/>
  <c r="D21" i="1" s="1"/>
  <c r="K26" i="19" l="1"/>
  <c r="K25" i="19"/>
  <c r="K27" i="19"/>
  <c r="K28" i="19" l="1"/>
  <c r="J19" i="19" l="1"/>
  <c r="B19" i="19" l="1"/>
  <c r="M19" i="19" s="1"/>
  <c r="D19" i="19"/>
  <c r="D9" i="1" s="1"/>
  <c r="E9" i="1" s="1"/>
  <c r="B14" i="21" l="1"/>
  <c r="D10" i="1" s="1"/>
  <c r="E10" i="1" s="1"/>
  <c r="D32" i="1" l="1"/>
  <c r="E32" i="1" s="1"/>
  <c r="D31" i="1"/>
  <c r="E31" i="1" s="1"/>
  <c r="D30" i="1"/>
  <c r="E30" i="1" s="1"/>
  <c r="D25" i="1"/>
  <c r="E25" i="1" s="1"/>
  <c r="D23" i="1"/>
  <c r="E23" i="1" s="1"/>
  <c r="D22" i="1"/>
  <c r="E22" i="1" s="1"/>
  <c r="D12" i="1"/>
  <c r="E12" i="1" s="1"/>
  <c r="D24" i="1"/>
  <c r="E24" i="1" s="1"/>
  <c r="D6" i="1"/>
  <c r="C34" i="1"/>
  <c r="C15" i="1" s="1"/>
  <c r="N19" i="19" l="1"/>
  <c r="E21" i="1"/>
  <c r="E6" i="1"/>
  <c r="D34" i="1" l="1"/>
  <c r="E34" i="1" s="1"/>
  <c r="E15" i="1"/>
  <c r="D15" i="1"/>
  <c r="D37" i="1" l="1"/>
</calcChain>
</file>

<file path=xl/sharedStrings.xml><?xml version="1.0" encoding="utf-8"?>
<sst xmlns="http://schemas.openxmlformats.org/spreadsheetml/2006/main" count="640" uniqueCount="485">
  <si>
    <t>Income</t>
  </si>
  <si>
    <t>Member shares</t>
  </si>
  <si>
    <t>Website</t>
  </si>
  <si>
    <t>Program management</t>
  </si>
  <si>
    <t>R &amp; D</t>
  </si>
  <si>
    <t>TOTAL</t>
  </si>
  <si>
    <t>Other</t>
  </si>
  <si>
    <t>b.</t>
  </si>
  <si>
    <t>c.</t>
  </si>
  <si>
    <t>d.</t>
  </si>
  <si>
    <t>OverDrive Vendor Fees</t>
  </si>
  <si>
    <t>a.</t>
  </si>
  <si>
    <t>e.</t>
  </si>
  <si>
    <t>f.</t>
  </si>
  <si>
    <t>Partner</t>
  </si>
  <si>
    <t>Reserve</t>
  </si>
  <si>
    <t>h.</t>
  </si>
  <si>
    <t>i.</t>
  </si>
  <si>
    <t>Digital Newspaper Hosting</t>
  </si>
  <si>
    <t>ContentDM Hosting</t>
  </si>
  <si>
    <t xml:space="preserve">Buying pool income </t>
  </si>
  <si>
    <t>Arrowhead Library System</t>
  </si>
  <si>
    <t>Bridges Library System</t>
  </si>
  <si>
    <t>Indianhead Federated</t>
  </si>
  <si>
    <t>Kenosha County Library System</t>
  </si>
  <si>
    <t>Lakeshores Library System</t>
  </si>
  <si>
    <t>Manitowoc-Calumet Library System</t>
  </si>
  <si>
    <t>Milwaukee Co. Federated Library System</t>
  </si>
  <si>
    <t>Nicolet Federated Library System Total (inc. Brown County)</t>
  </si>
  <si>
    <t>Northern Waters Library Service</t>
  </si>
  <si>
    <t>Outagamie Waupaca Library System</t>
  </si>
  <si>
    <t>South Central Library System</t>
  </si>
  <si>
    <t>Southwest Wisconsin Library System</t>
  </si>
  <si>
    <t>Winding Rivers Library System</t>
  </si>
  <si>
    <t>Winnefox Library System</t>
  </si>
  <si>
    <t>Wisconsin Valley Library Service Total (inc. Marathon County)</t>
  </si>
  <si>
    <t>Buying pool</t>
  </si>
  <si>
    <t>Total</t>
  </si>
  <si>
    <t>Member Shares</t>
  </si>
  <si>
    <t>Big Bend</t>
  </si>
  <si>
    <t>Brookfield</t>
  </si>
  <si>
    <t>Butler</t>
  </si>
  <si>
    <t>Delafield</t>
  </si>
  <si>
    <t>Elm Grove</t>
  </si>
  <si>
    <t>Fort Atkinson</t>
  </si>
  <si>
    <t>Hartland</t>
  </si>
  <si>
    <t>Jefferson</t>
  </si>
  <si>
    <t>Johnson Creek</t>
  </si>
  <si>
    <t>Mukwonago</t>
  </si>
  <si>
    <t>Muskego</t>
  </si>
  <si>
    <t>New Berlin</t>
  </si>
  <si>
    <t>Oconomowoc</t>
  </si>
  <si>
    <t>Palmyra</t>
  </si>
  <si>
    <t>Pewaukee</t>
  </si>
  <si>
    <t>Watertown</t>
  </si>
  <si>
    <t>Waukesha</t>
  </si>
  <si>
    <t>Bridges</t>
  </si>
  <si>
    <t>Invoice #</t>
  </si>
  <si>
    <t>Invoiced amount</t>
  </si>
  <si>
    <t>Date of invoice</t>
  </si>
  <si>
    <t>Date paid</t>
  </si>
  <si>
    <t>Amount Received To-Date</t>
  </si>
  <si>
    <t>Monarch Library System</t>
  </si>
  <si>
    <t>Buying Pool</t>
  </si>
  <si>
    <t>Bridges Buying Pool</t>
  </si>
  <si>
    <t>Bridges Buying Pool Breakdown</t>
  </si>
  <si>
    <t>Invoice Total</t>
  </si>
  <si>
    <t>Program Management</t>
  </si>
  <si>
    <t>OverDrive Content</t>
  </si>
  <si>
    <t>Date Paid</t>
  </si>
  <si>
    <t>R&amp;D</t>
  </si>
  <si>
    <t>Totals</t>
  </si>
  <si>
    <t>YTD</t>
  </si>
  <si>
    <t>Difference</t>
  </si>
  <si>
    <t>Donations</t>
  </si>
  <si>
    <t>Amount</t>
  </si>
  <si>
    <t>Date</t>
  </si>
  <si>
    <t>From</t>
  </si>
  <si>
    <t>Marked in Sage</t>
  </si>
  <si>
    <t>Allocated for certain collection?</t>
  </si>
  <si>
    <t>BALANCE</t>
  </si>
  <si>
    <t>g.</t>
  </si>
  <si>
    <t>Expenses</t>
  </si>
  <si>
    <t>Carryover is allocated in expenses as follows:</t>
  </si>
  <si>
    <t>Madison Public Library</t>
  </si>
  <si>
    <t>Inv #</t>
  </si>
  <si>
    <t>Inv Date</t>
  </si>
  <si>
    <t>Patricia Wende</t>
  </si>
  <si>
    <t>Other Income</t>
  </si>
  <si>
    <t>Digital content</t>
  </si>
  <si>
    <t>See below</t>
  </si>
  <si>
    <t>with SCLS</t>
  </si>
  <si>
    <t>Content Credit Available:</t>
  </si>
  <si>
    <t>Content Credit Invoices</t>
  </si>
  <si>
    <t>Amount from Invoices</t>
  </si>
  <si>
    <t>Invoices</t>
  </si>
  <si>
    <t>Est. available content credit (from OD Marketplace)</t>
  </si>
  <si>
    <t>Preorder Amt (not included in total)</t>
  </si>
  <si>
    <t>PO Total</t>
  </si>
  <si>
    <t>Preorder Total</t>
  </si>
  <si>
    <t>Payment/ Applied Date</t>
  </si>
  <si>
    <t>Order Name</t>
  </si>
  <si>
    <t>Amount from Order</t>
  </si>
  <si>
    <t>Order Date</t>
  </si>
  <si>
    <t>Holly Lauer</t>
  </si>
  <si>
    <t>2020 budget</t>
  </si>
  <si>
    <t>Reserves/R&amp;D funding for BiblioBoard</t>
  </si>
  <si>
    <t>Other income</t>
  </si>
  <si>
    <t>LSTA funding for BiblioBoard</t>
  </si>
  <si>
    <t>Carryover</t>
  </si>
  <si>
    <t>Digital Newspaper uploads</t>
  </si>
  <si>
    <t>LSTA funding</t>
  </si>
  <si>
    <t>Recorded books</t>
  </si>
  <si>
    <t>Digital newspaper hosting</t>
  </si>
  <si>
    <t>Newspaper upload</t>
  </si>
  <si>
    <t>Operating/project expenses</t>
  </si>
  <si>
    <t>Reserve/R&amp;D Fund Allocations</t>
  </si>
  <si>
    <t>Biblioboard Project</t>
  </si>
  <si>
    <t>CD0066920002786</t>
  </si>
  <si>
    <t>CD0066920025165</t>
  </si>
  <si>
    <t>FREE-20000827</t>
  </si>
  <si>
    <t>TITLE-20002631</t>
  </si>
  <si>
    <t>TITLE-20002970</t>
  </si>
  <si>
    <t>H-0064694</t>
  </si>
  <si>
    <t>00669DA20024101</t>
  </si>
  <si>
    <t>00669CO20025157</t>
  </si>
  <si>
    <t>Recorded Books - Transparent Languages</t>
  </si>
  <si>
    <t>489942 RF - Stephenson Public Library - refund for unused wplc newspaper uploading costs</t>
  </si>
  <si>
    <t>Arrowhead Library System - Item: wpl010 - Recorded Books - Transparent Language 2020</t>
  </si>
  <si>
    <t>IFLS Library System - Item: wpl010 - Recorded Books - Transparent Language 2020</t>
  </si>
  <si>
    <t>Manitowoc-Calumet LibSys - Item: wpl010 - Recorded Books - Transparent Language 2020</t>
  </si>
  <si>
    <t>Milwaukee County Fed Libr Syst - Item: wpl010 - Recorded Books - Transparent Language 2020</t>
  </si>
  <si>
    <t>Nicolet Federated Libr System - Item: wpl010 - Recorded Books - Transparent Language 2020</t>
  </si>
  <si>
    <t>Brown County Public Library - Item: wpl010 - Recorded Books - Transparent Language 2020</t>
  </si>
  <si>
    <t>South Central Library System - Item: wpl010 - Recorded Books - Transparent Language 2020</t>
  </si>
  <si>
    <t>Southwest WI Library System - Item: wpl010 - Recorded Books - Transparent Language 2020</t>
  </si>
  <si>
    <t>Monarch Library System - Item: wpl010 - Recorded Books - Transparent Language 2020</t>
  </si>
  <si>
    <t>Winnefox Library System - Item: wpl010 - Recorded Books - Transparent Language 2020</t>
  </si>
  <si>
    <t>492050</t>
  </si>
  <si>
    <t>492051</t>
  </si>
  <si>
    <t>492052</t>
  </si>
  <si>
    <t>492053</t>
  </si>
  <si>
    <t>492054</t>
  </si>
  <si>
    <t>492055</t>
  </si>
  <si>
    <t>492056</t>
  </si>
  <si>
    <t>492057</t>
  </si>
  <si>
    <t>492058</t>
  </si>
  <si>
    <t>492059</t>
  </si>
  <si>
    <t>00669CO20000260</t>
  </si>
  <si>
    <t>0 Checkouts Remainin</t>
  </si>
  <si>
    <t>00669CO20000263</t>
  </si>
  <si>
    <t xml:space="preserve">0 Time Remaining w/ </t>
  </si>
  <si>
    <t>00669CO20000261</t>
  </si>
  <si>
    <t>HD 25:1 Audiobooks</t>
  </si>
  <si>
    <t>00669CO20000258</t>
  </si>
  <si>
    <t>OC/OU HD 20:1 eBooks</t>
  </si>
  <si>
    <t>00669CO20000259</t>
  </si>
  <si>
    <t>00669CO20000262</t>
  </si>
  <si>
    <t>Metered HD 20:1 eBoo</t>
  </si>
  <si>
    <t>00669DA20001667</t>
  </si>
  <si>
    <t>5JAN20Preorder</t>
  </si>
  <si>
    <t>00669DA20002538</t>
  </si>
  <si>
    <t>6JAN20Preorder</t>
  </si>
  <si>
    <t>00669DA20003406</t>
  </si>
  <si>
    <t>7JAN20Preorder</t>
  </si>
  <si>
    <t>00669CO20002775</t>
  </si>
  <si>
    <t>00669CO20002774</t>
  </si>
  <si>
    <t>00669CO20002772</t>
  </si>
  <si>
    <t>00669CO20002773</t>
  </si>
  <si>
    <t>00669CO20002791</t>
  </si>
  <si>
    <t>00669CO20002790</t>
  </si>
  <si>
    <t>10:1 ratio under $20</t>
  </si>
  <si>
    <t>00669CO20004888</t>
  </si>
  <si>
    <t>Old Hold/New Version</t>
  </si>
  <si>
    <t>kh PO Feb 2020</t>
  </si>
  <si>
    <t>00669DA20006371</t>
  </si>
  <si>
    <t>11JAN20Preorder</t>
  </si>
  <si>
    <t>00669DA20007508</t>
  </si>
  <si>
    <t>13JAN20Preorder</t>
  </si>
  <si>
    <t>00669DA20008483</t>
  </si>
  <si>
    <t>14JAN20Preorder</t>
  </si>
  <si>
    <t>00669CO20008443</t>
  </si>
  <si>
    <t>00669CO20008446</t>
  </si>
  <si>
    <t>00669CO20008447</t>
  </si>
  <si>
    <t>00669CO20008444</t>
  </si>
  <si>
    <t>ARTL BOOK JAN JW</t>
  </si>
  <si>
    <t>00669CO20008445</t>
  </si>
  <si>
    <t>00669CO20008449</t>
  </si>
  <si>
    <t>00669CO20008448</t>
  </si>
  <si>
    <t>ARTL AUDIO JAN JW</t>
  </si>
  <si>
    <t>00669CO20010697</t>
  </si>
  <si>
    <t>Jan Big Read Title</t>
  </si>
  <si>
    <t>00669DA20012607</t>
  </si>
  <si>
    <t>21JAN20Preorder</t>
  </si>
  <si>
    <t>00669DA20012608</t>
  </si>
  <si>
    <t>00669CO20011854</t>
  </si>
  <si>
    <t>00669CO20011852</t>
  </si>
  <si>
    <t>00669CO20011853</t>
  </si>
  <si>
    <t>00669CO20011864</t>
  </si>
  <si>
    <t>Juv/YA RTL Jan</t>
  </si>
  <si>
    <t>00669CO20011862</t>
  </si>
  <si>
    <t>00669CO20011863</t>
  </si>
  <si>
    <t>00669SU20013827</t>
  </si>
  <si>
    <t>00669DA20017520</t>
  </si>
  <si>
    <t>28JAN20Preorder</t>
  </si>
  <si>
    <t>00669DA20017521</t>
  </si>
  <si>
    <t>00669CO20018738</t>
  </si>
  <si>
    <t>Girl with Seven Name</t>
  </si>
  <si>
    <t>00669CO20018735</t>
  </si>
  <si>
    <t>00669CO20018733</t>
  </si>
  <si>
    <t>00669CO20018736</t>
  </si>
  <si>
    <t>00669CO20018732</t>
  </si>
  <si>
    <t>AFIC LG+ JAN SJ</t>
  </si>
  <si>
    <t>00669CO20018737</t>
  </si>
  <si>
    <t>00669CO20018734</t>
  </si>
  <si>
    <t>00669CO20018744</t>
  </si>
  <si>
    <t>JYA GN JAN SJ</t>
  </si>
  <si>
    <t>00669CO20018743</t>
  </si>
  <si>
    <t>AFIC MU JAN20 JP</t>
  </si>
  <si>
    <t>00669CO20018751</t>
  </si>
  <si>
    <t>AFic My Jan20 CH</t>
  </si>
  <si>
    <t>00669CO20018748</t>
  </si>
  <si>
    <t>AFIC ROM JAN20 JP</t>
  </si>
  <si>
    <t>00669CO20018747</t>
  </si>
  <si>
    <t>AFic SC JAN SJ</t>
  </si>
  <si>
    <t>00669CO20018752</t>
  </si>
  <si>
    <t>ANFIC CO JAN SL</t>
  </si>
  <si>
    <t>00669CO20018749</t>
  </si>
  <si>
    <t>ANFIC GA JAN SL</t>
  </si>
  <si>
    <t>00669CO20018750</t>
  </si>
  <si>
    <t>ANFIC HE JAN RS</t>
  </si>
  <si>
    <t>00669CO20018753</t>
  </si>
  <si>
    <t>ANFIC HI JAN SL</t>
  </si>
  <si>
    <t>00669CO20018760</t>
  </si>
  <si>
    <t>JYA GL JAN SJ</t>
  </si>
  <si>
    <t>00669CO20018759</t>
  </si>
  <si>
    <t>ANFIC PA JAN RS</t>
  </si>
  <si>
    <t>00669CP20022067</t>
  </si>
  <si>
    <t>00669DA20021693</t>
  </si>
  <si>
    <t>1FEB20Preorder</t>
  </si>
  <si>
    <t>00669DA20021854</t>
  </si>
  <si>
    <t>2FEB20Preorder</t>
  </si>
  <si>
    <t>4FEB20Preorder</t>
  </si>
  <si>
    <t>00669CO20025167</t>
  </si>
  <si>
    <t>ALAMediaAwards 2020</t>
  </si>
  <si>
    <t>00669CO20025171</t>
  </si>
  <si>
    <t>00669CO20025170</t>
  </si>
  <si>
    <t>00669CO20025168</t>
  </si>
  <si>
    <t>00669CO20025169</t>
  </si>
  <si>
    <t>00669CO20025166</t>
  </si>
  <si>
    <t>00669CO20025179</t>
  </si>
  <si>
    <t>OD Cart #1</t>
  </si>
  <si>
    <t>00669CO20025186</t>
  </si>
  <si>
    <t>OD Cart #2</t>
  </si>
  <si>
    <t>00669CO20025185</t>
  </si>
  <si>
    <t>Juv/YA eBook RTL</t>
  </si>
  <si>
    <t>00669CO20025184</t>
  </si>
  <si>
    <t>Juv/YA Audiobook RTL</t>
  </si>
  <si>
    <t>CPC 1/31</t>
  </si>
  <si>
    <t>carryover</t>
  </si>
  <si>
    <t>applied to 00669DA20024101</t>
  </si>
  <si>
    <t>MARC Records, 1000013245</t>
  </si>
  <si>
    <t>CD0066920046131</t>
  </si>
  <si>
    <t>00669DA20028570</t>
  </si>
  <si>
    <t>10FEB20Preorder</t>
  </si>
  <si>
    <t>00669DA20029464</t>
  </si>
  <si>
    <t>11FEB20Preorder</t>
  </si>
  <si>
    <t>00669CO20030449</t>
  </si>
  <si>
    <t>00669CO20030451</t>
  </si>
  <si>
    <t>00669CO20030450</t>
  </si>
  <si>
    <t>00669CO20030458</t>
  </si>
  <si>
    <t>00669CO20030456</t>
  </si>
  <si>
    <t>00669CO20030457</t>
  </si>
  <si>
    <t>00669DA20033667</t>
  </si>
  <si>
    <t>18FEB20Preorder</t>
  </si>
  <si>
    <t>00669CO20034844</t>
  </si>
  <si>
    <t>00669CO20034845</t>
  </si>
  <si>
    <t>00669CO20034854</t>
  </si>
  <si>
    <t>Eliot Treichel</t>
  </si>
  <si>
    <t>00669CO20034867</t>
  </si>
  <si>
    <t>2020 ALA Awards</t>
  </si>
  <si>
    <t>00669CO20034865</t>
  </si>
  <si>
    <t>AFIC LG+ FEB SJ</t>
  </si>
  <si>
    <t>00669CO20034866</t>
  </si>
  <si>
    <t>AFIC MU FEB JP</t>
  </si>
  <si>
    <t>00669CO20034871</t>
  </si>
  <si>
    <t>APO Mar NHW</t>
  </si>
  <si>
    <t>00669CO20034885</t>
  </si>
  <si>
    <t>00669CO20034883</t>
  </si>
  <si>
    <t>ARTL Audio Feb CH</t>
  </si>
  <si>
    <t>00669CO20034884</t>
  </si>
  <si>
    <t>ARTL Ebook Feb CH</t>
  </si>
  <si>
    <t>00669CO20034888</t>
  </si>
  <si>
    <t>00669CO20034887</t>
  </si>
  <si>
    <t>00669CO20034890</t>
  </si>
  <si>
    <t>March Holds-NHW</t>
  </si>
  <si>
    <t>00669CO20034889</t>
  </si>
  <si>
    <t>JYA-MY-FEB-LP</t>
  </si>
  <si>
    <t>00669CO20034911</t>
  </si>
  <si>
    <t>Alexander McCall Smi</t>
  </si>
  <si>
    <t>00669CO20034910</t>
  </si>
  <si>
    <t>AFIC RO FEB JP</t>
  </si>
  <si>
    <t>00669CO20034916</t>
  </si>
  <si>
    <t>AFic My Feb CH</t>
  </si>
  <si>
    <t>00669CO20034914</t>
  </si>
  <si>
    <t>AFic SC FEB SJ</t>
  </si>
  <si>
    <t>00669CO20034915</t>
  </si>
  <si>
    <t>AFIC SER-FEB20</t>
  </si>
  <si>
    <t>00669CO20034913</t>
  </si>
  <si>
    <t>ANFIC CO FEB SJ</t>
  </si>
  <si>
    <t>00669CO20034923</t>
  </si>
  <si>
    <t>JYA Series LoraleeP</t>
  </si>
  <si>
    <t>00669CO20034921</t>
  </si>
  <si>
    <t>00669CO20034922</t>
  </si>
  <si>
    <t>ANFIC GA FEB SL</t>
  </si>
  <si>
    <t>00669CO20034924</t>
  </si>
  <si>
    <t>ANFIC HE FEB RS</t>
  </si>
  <si>
    <t>00669CO20034929</t>
  </si>
  <si>
    <t>ANFIC HI FEB SL</t>
  </si>
  <si>
    <t>00669CO20034930</t>
  </si>
  <si>
    <t>ANFIC HO DM FEB</t>
  </si>
  <si>
    <t>00669CO20034931</t>
  </si>
  <si>
    <t>ANFIC PA FEB RS</t>
  </si>
  <si>
    <t>00669CO20034944</t>
  </si>
  <si>
    <t>ANFIC SR DM FEB</t>
  </si>
  <si>
    <t>00669CO20034945</t>
  </si>
  <si>
    <t>JYA F/SF LoraleeP</t>
  </si>
  <si>
    <t>00669CO20034946</t>
  </si>
  <si>
    <t>JYA GL FEB SJ</t>
  </si>
  <si>
    <t>00669CO20034943</t>
  </si>
  <si>
    <t>JYA GN FEB SJ</t>
  </si>
  <si>
    <t>00669DA20036362</t>
  </si>
  <si>
    <t>21FEB20Preorder</t>
  </si>
  <si>
    <t>00669DA20037469</t>
  </si>
  <si>
    <t>24FEB20Preorder</t>
  </si>
  <si>
    <t>00669CO20036827</t>
  </si>
  <si>
    <t>00669CO20036828</t>
  </si>
  <si>
    <t>00669DA20038452</t>
  </si>
  <si>
    <t>25FEB20Preorder</t>
  </si>
  <si>
    <t>00669DA20038453</t>
  </si>
  <si>
    <t>00669CP20041646</t>
  </si>
  <si>
    <t>CPC 2/29</t>
  </si>
  <si>
    <t>00669DA20044710</t>
  </si>
  <si>
    <t>3MAR20Preorder</t>
  </si>
  <si>
    <t>00669DA20044711</t>
  </si>
  <si>
    <t>00669CO20046126</t>
  </si>
  <si>
    <t>00669CO20046127</t>
  </si>
  <si>
    <t>00669CO20046133</t>
  </si>
  <si>
    <t>00669CO20046140</t>
  </si>
  <si>
    <t>HOLDS</t>
  </si>
  <si>
    <t>00669CO20046143</t>
  </si>
  <si>
    <t>00669CO20046142</t>
  </si>
  <si>
    <t>00669CO20046141</t>
  </si>
  <si>
    <t>00669CO20046139</t>
  </si>
  <si>
    <t>AFIC MU MAR JP</t>
  </si>
  <si>
    <t>00669CO20046151</t>
  </si>
  <si>
    <t>AFIC RO MAR JP</t>
  </si>
  <si>
    <t>APR PO kh</t>
  </si>
  <si>
    <t>00669CO20046152</t>
  </si>
  <si>
    <t>JYAPO MAR KI</t>
  </si>
  <si>
    <t>0019968-I: WNA Services Co - wplc newspapers</t>
  </si>
  <si>
    <t>Patricia Portz</t>
  </si>
  <si>
    <t>Coffee Studio - wplc roundtable</t>
  </si>
  <si>
    <t>Eagle (Alice Baker Mem)</t>
  </si>
  <si>
    <t>Lake Mills (L.D. Fargo Public)</t>
  </si>
  <si>
    <t>Menomonee Falls</t>
  </si>
  <si>
    <t>North Lake (Town Hall Library-North Lake)</t>
  </si>
  <si>
    <t>Sussex (Pauline Haass)</t>
  </si>
  <si>
    <t>Waterloo (Karl Junginger Lib)</t>
  </si>
  <si>
    <t>Whitewater (Irvin L. Young Memorial)</t>
  </si>
  <si>
    <t>MARC Records, 1000025428</t>
  </si>
  <si>
    <t>CD0066920065082</t>
  </si>
  <si>
    <t>MARC Records, 1000026798</t>
  </si>
  <si>
    <t>00669DA20047775</t>
  </si>
  <si>
    <t>6MAR20Preorder</t>
  </si>
  <si>
    <t>00669DA20049599</t>
  </si>
  <si>
    <t>10MAR20Preorder</t>
  </si>
  <si>
    <t>00669CO20050958</t>
  </si>
  <si>
    <t>Requests</t>
  </si>
  <si>
    <t>00669CO20052337</t>
  </si>
  <si>
    <t>00669CO20052341</t>
  </si>
  <si>
    <t>00669CO20052340</t>
  </si>
  <si>
    <t>00669CO20052339</t>
  </si>
  <si>
    <t>3/20-Adult Series</t>
  </si>
  <si>
    <t>00669CO20052358</t>
  </si>
  <si>
    <t>00669CO20052360</t>
  </si>
  <si>
    <t>BLR</t>
  </si>
  <si>
    <t>00669CO20052357</t>
  </si>
  <si>
    <t>00669CO20052359</t>
  </si>
  <si>
    <t>JYABEST MAR KI</t>
  </si>
  <si>
    <t>00669CO20052356</t>
  </si>
  <si>
    <t>JYA MU MAR KI</t>
  </si>
  <si>
    <t>00669SU20054553</t>
  </si>
  <si>
    <t>00669SU20054554</t>
  </si>
  <si>
    <t>00669SU20054555</t>
  </si>
  <si>
    <t>00669SU20054556</t>
  </si>
  <si>
    <t>00669SU20054654</t>
  </si>
  <si>
    <t>00669DA20056762</t>
  </si>
  <si>
    <t>17MAR20Preorder</t>
  </si>
  <si>
    <t>00669SU20055422</t>
  </si>
  <si>
    <t>00669SU20055423</t>
  </si>
  <si>
    <t>00669SU20055424</t>
  </si>
  <si>
    <t>00669SU20055447</t>
  </si>
  <si>
    <t>00669CO20055461</t>
  </si>
  <si>
    <t>00669CO20055462</t>
  </si>
  <si>
    <t>00669CO20055460</t>
  </si>
  <si>
    <t>00669CO20055581</t>
  </si>
  <si>
    <t>00669CO20055580</t>
  </si>
  <si>
    <t>00669CO20055909</t>
  </si>
  <si>
    <t>Lucky Day 3/13</t>
  </si>
  <si>
    <t>00669DA20059749</t>
  </si>
  <si>
    <t>18MAR20Preorder</t>
  </si>
  <si>
    <t>00669CO20058433</t>
  </si>
  <si>
    <t>ARTL AUDIO MAR JW</t>
  </si>
  <si>
    <t>00669CO20058585</t>
  </si>
  <si>
    <t>ARTL EBOOK MAR JW</t>
  </si>
  <si>
    <t>00669CO20059328</t>
  </si>
  <si>
    <t>Audio for Lucky Day</t>
  </si>
  <si>
    <t>00669CO20059329</t>
  </si>
  <si>
    <t>Audio Lucky Day #2</t>
  </si>
  <si>
    <t>00669CO20065076</t>
  </si>
  <si>
    <t>00669CO20065075</t>
  </si>
  <si>
    <t>00669CO20065083</t>
  </si>
  <si>
    <t>00669CO20065084</t>
  </si>
  <si>
    <t>00669CO20065149</t>
  </si>
  <si>
    <t>00669CO20065147</t>
  </si>
  <si>
    <t>00669CO20065148</t>
  </si>
  <si>
    <t>JYA GN MAR SJ</t>
  </si>
  <si>
    <t>00669CO20065146</t>
  </si>
  <si>
    <t>JYA GL MAR SJ</t>
  </si>
  <si>
    <t>00669CO20065145</t>
  </si>
  <si>
    <t>AFIC LG+ MAR SJ</t>
  </si>
  <si>
    <t>00669CO20065168</t>
  </si>
  <si>
    <t>AFIC SC MAR SJ</t>
  </si>
  <si>
    <t>00669CO20065170</t>
  </si>
  <si>
    <t>Amys Mar CH</t>
  </si>
  <si>
    <t>00669CO20065169</t>
  </si>
  <si>
    <t>RTL</t>
  </si>
  <si>
    <t>00669DA20068365</t>
  </si>
  <si>
    <t>24MAR20Preorder</t>
  </si>
  <si>
    <t>00669CO20073305</t>
  </si>
  <si>
    <t>Lucky Day</t>
  </si>
  <si>
    <t>00669DA20076383</t>
  </si>
  <si>
    <t>30MAR20Preorder</t>
  </si>
  <si>
    <t>00669CO20075076</t>
  </si>
  <si>
    <t>00669CO20075074</t>
  </si>
  <si>
    <t>00669CO20075075</t>
  </si>
  <si>
    <t>ANFIC CO MAR SL</t>
  </si>
  <si>
    <t>00669CO20075077</t>
  </si>
  <si>
    <t>00669CO20075095</t>
  </si>
  <si>
    <t>00669CO20075097</t>
  </si>
  <si>
    <t>00669CO20075098</t>
  </si>
  <si>
    <t>ANFIC HI MAR SL</t>
  </si>
  <si>
    <t>00669CO20075096</t>
  </si>
  <si>
    <t>ANFIC GA MAR SL</t>
  </si>
  <si>
    <t>00669DA20079269</t>
  </si>
  <si>
    <t>31MAR20Preorder</t>
  </si>
  <si>
    <t>00669CO20082718</t>
  </si>
  <si>
    <t>00669CO20082719</t>
  </si>
  <si>
    <t>RFP NHW</t>
  </si>
  <si>
    <t>00669CO20082720</t>
  </si>
  <si>
    <t>00669CO20082726</t>
  </si>
  <si>
    <t>00669CO20082727</t>
  </si>
  <si>
    <t>00669CO20082737</t>
  </si>
  <si>
    <t>RFP</t>
  </si>
  <si>
    <t>00669CO20083502</t>
  </si>
  <si>
    <t>Project Mgmt Fee</t>
  </si>
  <si>
    <t>j.</t>
  </si>
  <si>
    <t>76605468</t>
  </si>
  <si>
    <t>Bluehost.com-wplc newspapers domain name</t>
  </si>
  <si>
    <t>492059 RF - refund to Winnefox Library System for delay of service</t>
  </si>
  <si>
    <t>Recorded Books - Transparent Languages refund for delay of service to Winnefox Library System</t>
  </si>
  <si>
    <t>CD0066920010658 - Advantage Holds Reduction  paid as CD006692001658</t>
  </si>
  <si>
    <t>carried over to reserve</t>
  </si>
  <si>
    <t>carried over to digital content</t>
  </si>
  <si>
    <t>carrried over to newspaper</t>
  </si>
  <si>
    <t>remove from digital content</t>
  </si>
  <si>
    <t>carried over to R&amp;D</t>
  </si>
  <si>
    <t>remove from reserve</t>
  </si>
  <si>
    <t>carried over to website</t>
  </si>
  <si>
    <t>carried over to newspaper hosting</t>
  </si>
  <si>
    <t xml:space="preserve">carried over to newspaper  </t>
  </si>
  <si>
    <t>Carryover Totals</t>
  </si>
  <si>
    <t>Digital Content</t>
  </si>
  <si>
    <t>Newspaper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</si>
</sst>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#,##0.00;\-#,##0.00;* ??"/>
    <numFmt numFmtId="168" formatCode="m/d/yy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6"/>
      <name val="Tahoma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9"/>
      <color rgb="FF00B05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" borderId="6" applyNumberFormat="0" applyAlignment="0" applyProtection="0"/>
  </cellStyleXfs>
  <cellXfs count="149">
    <xf numFmtId="0" fontId="0" fillId="0" borderId="0" xfId="0"/>
    <xf numFmtId="0" fontId="7" fillId="0" borderId="0" xfId="0" applyFont="1"/>
    <xf numFmtId="0" fontId="8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3" xfId="8" applyFont="1" applyBorder="1" applyAlignment="1" applyProtection="1">
      <alignment wrapText="1"/>
    </xf>
    <xf numFmtId="0" fontId="9" fillId="0" borderId="4" xfId="8" applyFont="1" applyBorder="1" applyAlignment="1" applyProtection="1">
      <alignment wrapText="1"/>
    </xf>
    <xf numFmtId="166" fontId="9" fillId="0" borderId="0" xfId="2" applyNumberFormat="1" applyFont="1"/>
    <xf numFmtId="44" fontId="0" fillId="0" borderId="0" xfId="0" applyNumberFormat="1"/>
    <xf numFmtId="44" fontId="7" fillId="0" borderId="0" xfId="0" applyNumberFormat="1" applyFont="1"/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6" fontId="11" fillId="0" borderId="0" xfId="0" applyNumberFormat="1" applyFont="1"/>
    <xf numFmtId="0" fontId="15" fillId="0" borderId="0" xfId="0" applyFont="1"/>
    <xf numFmtId="44" fontId="16" fillId="0" borderId="0" xfId="4" applyFont="1"/>
    <xf numFmtId="6" fontId="11" fillId="0" borderId="0" xfId="4" applyNumberFormat="1" applyFont="1"/>
    <xf numFmtId="164" fontId="10" fillId="0" borderId="0" xfId="0" applyNumberFormat="1" applyFont="1"/>
    <xf numFmtId="164" fontId="10" fillId="0" borderId="0" xfId="4" applyNumberFormat="1" applyFont="1" applyAlignment="1">
      <alignment wrapText="1"/>
    </xf>
    <xf numFmtId="164" fontId="16" fillId="0" borderId="0" xfId="4" applyNumberFormat="1" applyFont="1"/>
    <xf numFmtId="16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64" fontId="16" fillId="0" borderId="0" xfId="0" applyNumberFormat="1" applyFont="1"/>
    <xf numFmtId="10" fontId="16" fillId="0" borderId="0" xfId="4" applyNumberFormat="1" applyFont="1"/>
    <xf numFmtId="44" fontId="18" fillId="0" borderId="0" xfId="0" applyNumberFormat="1" applyFont="1"/>
    <xf numFmtId="8" fontId="0" fillId="0" borderId="0" xfId="0" applyNumberFormat="1"/>
    <xf numFmtId="164" fontId="0" fillId="0" borderId="0" xfId="4" applyNumberFormat="1" applyFont="1" applyAlignment="1">
      <alignment horizontal="right" wrapText="1"/>
    </xf>
    <xf numFmtId="0" fontId="9" fillId="0" borderId="0" xfId="8" applyFont="1" applyAlignment="1" applyProtection="1">
      <alignment wrapText="1"/>
    </xf>
    <xf numFmtId="14" fontId="9" fillId="0" borderId="0" xfId="0" applyNumberFormat="1" applyFont="1"/>
    <xf numFmtId="0" fontId="0" fillId="0" borderId="0" xfId="0" applyFont="1"/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/>
    <xf numFmtId="164" fontId="13" fillId="0" borderId="0" xfId="0" applyNumberFormat="1" applyFont="1" applyAlignment="1">
      <alignment wrapText="1"/>
    </xf>
    <xf numFmtId="164" fontId="14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/>
    <xf numFmtId="0" fontId="21" fillId="2" borderId="6" xfId="13" applyFont="1"/>
    <xf numFmtId="44" fontId="21" fillId="2" borderId="6" xfId="13" applyNumberFormat="1" applyFont="1"/>
    <xf numFmtId="0" fontId="0" fillId="0" borderId="0" xfId="0"/>
    <xf numFmtId="0" fontId="0" fillId="0" borderId="0" xfId="0" applyFill="1"/>
    <xf numFmtId="8" fontId="0" fillId="0" borderId="0" xfId="0" applyNumberFormat="1" applyFill="1"/>
    <xf numFmtId="14" fontId="0" fillId="0" borderId="0" xfId="0" applyNumberFormat="1" applyFill="1"/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49" fontId="19" fillId="0" borderId="0" xfId="0" applyNumberFormat="1" applyFont="1" applyAlignment="1">
      <alignment horizontal="left" wrapText="1"/>
    </xf>
    <xf numFmtId="44" fontId="18" fillId="0" borderId="0" xfId="0" applyNumberFormat="1" applyFont="1" applyAlignment="1">
      <alignment wrapText="1"/>
    </xf>
    <xf numFmtId="44" fontId="9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164" fontId="8" fillId="0" borderId="2" xfId="4" applyNumberFormat="1" applyFont="1" applyBorder="1"/>
    <xf numFmtId="1" fontId="22" fillId="0" borderId="0" xfId="0" applyNumberFormat="1" applyFont="1"/>
    <xf numFmtId="44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4" fontId="8" fillId="0" borderId="0" xfId="0" applyNumberFormat="1" applyFont="1" applyAlignment="1">
      <alignment wrapText="1"/>
    </xf>
    <xf numFmtId="0" fontId="9" fillId="0" borderId="3" xfId="0" applyFont="1" applyBorder="1" applyAlignment="1">
      <alignment wrapText="1"/>
    </xf>
    <xf numFmtId="164" fontId="9" fillId="0" borderId="0" xfId="4" applyNumberFormat="1" applyFont="1"/>
    <xf numFmtId="1" fontId="9" fillId="0" borderId="0" xfId="4" applyNumberFormat="1" applyFont="1"/>
    <xf numFmtId="14" fontId="9" fillId="0" borderId="0" xfId="4" applyNumberFormat="1" applyFont="1"/>
    <xf numFmtId="165" fontId="9" fillId="0" borderId="0" xfId="0" applyNumberFormat="1" applyFont="1"/>
    <xf numFmtId="164" fontId="8" fillId="0" borderId="0" xfId="0" applyNumberFormat="1" applyFont="1"/>
    <xf numFmtId="0" fontId="9" fillId="0" borderId="0" xfId="4" applyNumberFormat="1" applyFont="1"/>
    <xf numFmtId="0" fontId="23" fillId="0" borderId="0" xfId="0" applyFont="1"/>
    <xf numFmtId="164" fontId="9" fillId="0" borderId="0" xfId="4" applyNumberFormat="1" applyFont="1" applyFill="1"/>
    <xf numFmtId="0" fontId="9" fillId="0" borderId="0" xfId="0" applyFont="1" applyAlignment="1">
      <alignment wrapText="1"/>
    </xf>
    <xf numFmtId="44" fontId="9" fillId="0" borderId="0" xfId="4" applyFont="1"/>
    <xf numFmtId="164" fontId="9" fillId="0" borderId="0" xfId="0" applyNumberFormat="1" applyFont="1"/>
    <xf numFmtId="44" fontId="8" fillId="0" borderId="0" xfId="0" applyNumberFormat="1" applyFont="1"/>
    <xf numFmtId="164" fontId="8" fillId="0" borderId="0" xfId="4" applyNumberFormat="1" applyFont="1"/>
    <xf numFmtId="44" fontId="8" fillId="0" borderId="0" xfId="4" applyFont="1"/>
    <xf numFmtId="14" fontId="8" fillId="0" borderId="0" xfId="0" applyNumberFormat="1" applyFont="1"/>
    <xf numFmtId="0" fontId="9" fillId="0" borderId="0" xfId="0" applyFont="1" applyAlignment="1">
      <alignment vertical="center" wrapText="1"/>
    </xf>
    <xf numFmtId="44" fontId="9" fillId="0" borderId="0" xfId="4" applyFont="1" applyAlignment="1">
      <alignment vertical="center"/>
    </xf>
    <xf numFmtId="44" fontId="8" fillId="0" borderId="0" xfId="4" applyFont="1" applyAlignment="1">
      <alignment wrapText="1"/>
    </xf>
    <xf numFmtId="8" fontId="9" fillId="0" borderId="0" xfId="0" applyNumberFormat="1" applyFont="1"/>
    <xf numFmtId="8" fontId="9" fillId="0" borderId="0" xfId="4" applyNumberFormat="1" applyFont="1"/>
    <xf numFmtId="0" fontId="9" fillId="0" borderId="0" xfId="0" applyFont="1" applyAlignment="1">
      <alignment horizontal="right"/>
    </xf>
    <xf numFmtId="0" fontId="24" fillId="0" borderId="0" xfId="0" applyFont="1"/>
    <xf numFmtId="14" fontId="25" fillId="0" borderId="0" xfId="0" applyNumberFormat="1" applyFont="1" applyAlignment="1">
      <alignment wrapText="1"/>
    </xf>
    <xf numFmtId="44" fontId="8" fillId="0" borderId="0" xfId="5" applyFont="1" applyAlignment="1">
      <alignment wrapText="1"/>
    </xf>
    <xf numFmtId="44" fontId="8" fillId="0" borderId="0" xfId="0" applyNumberFormat="1" applyFont="1" applyAlignment="1">
      <alignment wrapText="1"/>
    </xf>
    <xf numFmtId="14" fontId="8" fillId="0" borderId="0" xfId="0" applyNumberFormat="1" applyFont="1" applyAlignment="1">
      <alignment wrapText="1"/>
    </xf>
    <xf numFmtId="0" fontId="25" fillId="0" borderId="0" xfId="0" applyFont="1" applyAlignment="1">
      <alignment wrapText="1"/>
    </xf>
    <xf numFmtId="44" fontId="25" fillId="0" borderId="0" xfId="5" applyFont="1" applyAlignment="1">
      <alignment wrapText="1"/>
    </xf>
    <xf numFmtId="8" fontId="9" fillId="0" borderId="0" xfId="0" applyNumberFormat="1" applyFont="1" applyAlignment="1">
      <alignment wrapText="1"/>
    </xf>
    <xf numFmtId="44" fontId="9" fillId="0" borderId="0" xfId="5" applyFont="1" applyAlignment="1">
      <alignment wrapText="1"/>
    </xf>
    <xf numFmtId="44" fontId="9" fillId="0" borderId="0" xfId="0" applyNumberFormat="1" applyFont="1" applyAlignment="1">
      <alignment wrapText="1"/>
    </xf>
    <xf numFmtId="14" fontId="9" fillId="0" borderId="0" xfId="0" applyNumberFormat="1" applyFont="1" applyAlignment="1">
      <alignment horizontal="right" wrapText="1"/>
    </xf>
    <xf numFmtId="49" fontId="26" fillId="0" borderId="0" xfId="0" applyNumberFormat="1" applyFont="1" applyAlignment="1">
      <alignment horizontal="left" wrapText="1"/>
    </xf>
    <xf numFmtId="164" fontId="9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44" fontId="9" fillId="0" borderId="0" xfId="4" applyFont="1" applyAlignment="1">
      <alignment wrapText="1"/>
    </xf>
    <xf numFmtId="0" fontId="13" fillId="0" borderId="5" xfId="0" applyFont="1" applyBorder="1" applyAlignment="1">
      <alignment wrapText="1"/>
    </xf>
    <xf numFmtId="8" fontId="13" fillId="0" borderId="5" xfId="0" applyNumberFormat="1" applyFont="1" applyBorder="1" applyAlignment="1">
      <alignment horizontal="right" wrapText="1"/>
    </xf>
    <xf numFmtId="0" fontId="27" fillId="0" borderId="0" xfId="0" applyFont="1" applyAlignment="1">
      <alignment wrapText="1"/>
    </xf>
    <xf numFmtId="44" fontId="25" fillId="0" borderId="0" xfId="0" applyNumberFormat="1" applyFont="1" applyAlignment="1">
      <alignment horizontal="right" wrapText="1"/>
    </xf>
    <xf numFmtId="164" fontId="9" fillId="0" borderId="0" xfId="4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0" fontId="8" fillId="0" borderId="0" xfId="0" applyFont="1" applyAlignment="1">
      <alignment horizontal="right" wrapText="1"/>
    </xf>
    <xf numFmtId="167" fontId="28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left"/>
    </xf>
    <xf numFmtId="0" fontId="0" fillId="0" borderId="0" xfId="0"/>
    <xf numFmtId="168" fontId="19" fillId="0" borderId="0" xfId="0" applyNumberFormat="1" applyFont="1" applyAlignment="1">
      <alignment horizontal="left"/>
    </xf>
    <xf numFmtId="0" fontId="29" fillId="0" borderId="0" xfId="0" applyFont="1"/>
    <xf numFmtId="44" fontId="29" fillId="0" borderId="0" xfId="4" applyFont="1"/>
    <xf numFmtId="14" fontId="29" fillId="0" borderId="0" xfId="0" applyNumberFormat="1" applyFont="1" applyAlignment="1">
      <alignment wrapText="1"/>
    </xf>
    <xf numFmtId="0" fontId="9" fillId="0" borderId="0" xfId="0" applyFont="1" applyAlignment="1"/>
    <xf numFmtId="164" fontId="18" fillId="0" borderId="0" xfId="0" applyNumberFormat="1" applyFont="1"/>
    <xf numFmtId="14" fontId="4" fillId="0" borderId="0" xfId="0" applyNumberFormat="1" applyFont="1"/>
    <xf numFmtId="0" fontId="30" fillId="0" borderId="0" xfId="0" applyFont="1"/>
    <xf numFmtId="0" fontId="7" fillId="0" borderId="0" xfId="0" applyFont="1" applyAlignment="1">
      <alignment wrapText="1"/>
    </xf>
    <xf numFmtId="0" fontId="0" fillId="0" borderId="0" xfId="0"/>
    <xf numFmtId="49" fontId="1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8" fontId="18" fillId="0" borderId="0" xfId="0" applyNumberFormat="1" applyFont="1" applyAlignment="1">
      <alignment wrapText="1"/>
    </xf>
    <xf numFmtId="44" fontId="18" fillId="0" borderId="0" xfId="5" applyFont="1" applyAlignment="1">
      <alignment wrapText="1"/>
    </xf>
    <xf numFmtId="164" fontId="0" fillId="0" borderId="8" xfId="0" applyNumberFormat="1" applyFont="1" applyBorder="1" applyAlignment="1">
      <alignment wrapText="1"/>
    </xf>
    <xf numFmtId="164" fontId="10" fillId="0" borderId="8" xfId="0" applyNumberFormat="1" applyFont="1" applyBorder="1"/>
    <xf numFmtId="44" fontId="0" fillId="0" borderId="1" xfId="5" applyFont="1" applyBorder="1" applyAlignment="1">
      <alignment horizontal="left" indent="2"/>
    </xf>
    <xf numFmtId="44" fontId="4" fillId="0" borderId="0" xfId="0" applyNumberFormat="1" applyFont="1" applyBorder="1"/>
    <xf numFmtId="164" fontId="0" fillId="0" borderId="0" xfId="0" applyNumberFormat="1" applyBorder="1"/>
    <xf numFmtId="0" fontId="10" fillId="0" borderId="0" xfId="0" applyFont="1" applyBorder="1"/>
    <xf numFmtId="0" fontId="0" fillId="0" borderId="0" xfId="0" applyFont="1" applyBorder="1"/>
    <xf numFmtId="44" fontId="0" fillId="0" borderId="0" xfId="0" applyNumberFormat="1" applyFont="1" applyBorder="1"/>
    <xf numFmtId="164" fontId="10" fillId="0" borderId="0" xfId="0" applyNumberFormat="1" applyFont="1" applyBorder="1"/>
    <xf numFmtId="6" fontId="4" fillId="0" borderId="0" xfId="0" applyNumberFormat="1" applyFont="1" applyBorder="1"/>
    <xf numFmtId="8" fontId="4" fillId="0" borderId="0" xfId="0" applyNumberFormat="1" applyFont="1" applyBorder="1"/>
    <xf numFmtId="164" fontId="10" fillId="0" borderId="2" xfId="0" applyNumberFormat="1" applyFont="1" applyBorder="1" applyAlignment="1">
      <alignment wrapText="1"/>
    </xf>
    <xf numFmtId="164" fontId="10" fillId="0" borderId="2" xfId="0" applyNumberFormat="1" applyFont="1" applyBorder="1"/>
    <xf numFmtId="0" fontId="10" fillId="0" borderId="2" xfId="0" applyFont="1" applyBorder="1"/>
    <xf numFmtId="0" fontId="7" fillId="0" borderId="8" xfId="0" applyFont="1" applyBorder="1"/>
    <xf numFmtId="0" fontId="17" fillId="0" borderId="7" xfId="0" applyFont="1" applyBorder="1" applyAlignment="1">
      <alignment wrapText="1"/>
    </xf>
    <xf numFmtId="0" fontId="10" fillId="0" borderId="0" xfId="0" applyNumberFormat="1" applyFont="1"/>
    <xf numFmtId="0" fontId="0" fillId="0" borderId="0" xfId="0" applyNumberFormat="1" applyFont="1"/>
    <xf numFmtId="0" fontId="10" fillId="0" borderId="10" xfId="0" applyNumberFormat="1" applyFont="1" applyBorder="1"/>
    <xf numFmtId="0" fontId="10" fillId="0" borderId="12" xfId="0" applyNumberFormat="1" applyFont="1" applyBorder="1"/>
    <xf numFmtId="0" fontId="0" fillId="0" borderId="9" xfId="0" applyBorder="1"/>
    <xf numFmtId="44" fontId="0" fillId="0" borderId="10" xfId="0" applyNumberFormat="1" applyBorder="1"/>
    <xf numFmtId="8" fontId="0" fillId="0" borderId="10" xfId="0" applyNumberFormat="1" applyBorder="1"/>
    <xf numFmtId="0" fontId="31" fillId="0" borderId="0" xfId="0" applyFont="1" applyFill="1" applyBorder="1"/>
    <xf numFmtId="44" fontId="31" fillId="0" borderId="10" xfId="0" applyNumberFormat="1" applyFont="1" applyBorder="1"/>
    <xf numFmtId="44" fontId="32" fillId="0" borderId="2" xfId="0" applyNumberFormat="1" applyFont="1" applyBorder="1"/>
    <xf numFmtId="0" fontId="32" fillId="0" borderId="11" xfId="0" applyFont="1" applyBorder="1"/>
  </cellXfs>
  <cellStyles count="14">
    <cellStyle name="Comma 2" xfId="1"/>
    <cellStyle name="Comma 3" xfId="2"/>
    <cellStyle name="Comma 4" xfId="3"/>
    <cellStyle name="Currency" xfId="4" builtinId="4"/>
    <cellStyle name="Currency 2" xfId="5"/>
    <cellStyle name="Currency 3" xfId="6"/>
    <cellStyle name="Currency 4" xfId="7"/>
    <cellStyle name="Hyperlink" xfId="8" builtinId="8"/>
    <cellStyle name="Normal" xfId="0" builtinId="0"/>
    <cellStyle name="Normal 2" xfId="9"/>
    <cellStyle name="Output" xfId="13" builtinId="21"/>
    <cellStyle name="Percent 2" xfId="10"/>
    <cellStyle name="Percent 3" xfId="11"/>
    <cellStyle name="Percent 4" xfId="1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topLeftCell="A2" workbookViewId="0">
      <selection activeCell="C15" sqref="C15"/>
    </sheetView>
  </sheetViews>
  <sheetFormatPr defaultColWidth="8.81640625" defaultRowHeight="14.5" x14ac:dyDescent="0.35"/>
  <cols>
    <col min="1" max="1" width="4.453125" style="10" bestFit="1" customWidth="1"/>
    <col min="2" max="2" width="29" style="11" bestFit="1" customWidth="1"/>
    <col min="3" max="4" width="19.1796875" style="22" customWidth="1"/>
    <col min="5" max="5" width="15.54296875" style="19" bestFit="1" customWidth="1"/>
    <col min="6" max="6" width="18.1796875" style="10" customWidth="1"/>
    <col min="7" max="7" width="13.1796875" style="10" bestFit="1" customWidth="1"/>
    <col min="8" max="9" width="13.1796875" style="10" customWidth="1"/>
    <col min="10" max="10" width="54.81640625" style="11" customWidth="1"/>
    <col min="11" max="16384" width="8.81640625" style="10"/>
  </cols>
  <sheetData>
    <row r="2" spans="1:10" ht="15.5" x14ac:dyDescent="0.35">
      <c r="C2" s="32" t="s">
        <v>105</v>
      </c>
      <c r="D2" s="32" t="s">
        <v>72</v>
      </c>
      <c r="E2" s="33" t="s">
        <v>73</v>
      </c>
    </row>
    <row r="3" spans="1:10" ht="18.5" x14ac:dyDescent="0.45">
      <c r="C3" s="34"/>
      <c r="D3" s="34"/>
      <c r="E3" s="35"/>
      <c r="F3" s="12"/>
      <c r="H3" s="13"/>
      <c r="I3" s="13"/>
    </row>
    <row r="4" spans="1:10" ht="15.5" x14ac:dyDescent="0.35">
      <c r="B4" s="14" t="s">
        <v>0</v>
      </c>
      <c r="C4" s="36"/>
      <c r="D4" s="36"/>
      <c r="E4" s="37"/>
      <c r="F4" s="13"/>
      <c r="G4" s="13"/>
      <c r="H4" s="15"/>
      <c r="I4" s="16"/>
      <c r="J4" s="14"/>
    </row>
    <row r="5" spans="1:10" ht="15.5" x14ac:dyDescent="0.35">
      <c r="F5" s="17"/>
      <c r="G5" s="17"/>
      <c r="H5" s="18"/>
      <c r="I5" s="17"/>
    </row>
    <row r="6" spans="1:10" ht="17.25" customHeight="1" x14ac:dyDescent="0.35">
      <c r="A6" s="40" t="s">
        <v>11</v>
      </c>
      <c r="B6" s="3" t="s">
        <v>1</v>
      </c>
      <c r="C6" s="19">
        <v>89680</v>
      </c>
      <c r="D6" s="20">
        <f>'Income detail'!J19</f>
        <v>89680</v>
      </c>
      <c r="E6" s="21">
        <f>D6-C6</f>
        <v>0</v>
      </c>
      <c r="F6" s="21"/>
      <c r="G6" s="21"/>
      <c r="H6" s="21"/>
      <c r="I6" s="21"/>
    </row>
    <row r="7" spans="1:10" ht="19.5" customHeight="1" x14ac:dyDescent="0.35">
      <c r="A7" s="40" t="s">
        <v>7</v>
      </c>
      <c r="B7" s="3" t="s">
        <v>109</v>
      </c>
      <c r="C7" s="22">
        <v>119761.87</v>
      </c>
      <c r="D7" s="22">
        <v>119761.87</v>
      </c>
      <c r="E7" s="21">
        <f t="shared" ref="E7:E13" si="0">D7-C7</f>
        <v>0</v>
      </c>
      <c r="F7" s="21"/>
      <c r="G7" s="21"/>
      <c r="H7" s="21"/>
      <c r="I7" s="21"/>
    </row>
    <row r="8" spans="1:10" x14ac:dyDescent="0.35">
      <c r="A8" s="40" t="s">
        <v>8</v>
      </c>
      <c r="B8" s="3" t="s">
        <v>107</v>
      </c>
      <c r="C8" s="22">
        <v>0</v>
      </c>
      <c r="D8" s="22">
        <f>'Income detail'!Q14</f>
        <v>0</v>
      </c>
      <c r="E8" s="21">
        <f t="shared" si="0"/>
        <v>0</v>
      </c>
      <c r="F8" s="21"/>
      <c r="G8" s="21"/>
      <c r="H8" s="21"/>
      <c r="I8" s="21"/>
    </row>
    <row r="9" spans="1:10" x14ac:dyDescent="0.35">
      <c r="A9" s="40" t="s">
        <v>9</v>
      </c>
      <c r="B9" s="3" t="s">
        <v>20</v>
      </c>
      <c r="C9" s="22">
        <v>1207500</v>
      </c>
      <c r="D9" s="22">
        <f>'Income detail'!D19</f>
        <v>1207502</v>
      </c>
      <c r="E9" s="21">
        <f t="shared" si="0"/>
        <v>2</v>
      </c>
      <c r="F9" s="21"/>
      <c r="G9" s="21"/>
      <c r="H9" s="21"/>
      <c r="I9" s="21"/>
    </row>
    <row r="10" spans="1:10" ht="29" x14ac:dyDescent="0.35">
      <c r="A10" s="40" t="s">
        <v>12</v>
      </c>
      <c r="B10" s="3" t="s">
        <v>106</v>
      </c>
      <c r="C10" s="22">
        <v>24000</v>
      </c>
      <c r="D10" s="22">
        <f>'Other income detail'!B14</f>
        <v>0</v>
      </c>
      <c r="E10" s="21">
        <f t="shared" si="0"/>
        <v>-24000</v>
      </c>
      <c r="F10" s="21"/>
      <c r="G10" s="21"/>
      <c r="H10" s="21"/>
      <c r="I10" s="21"/>
    </row>
    <row r="11" spans="1:10" x14ac:dyDescent="0.35">
      <c r="A11" s="40" t="s">
        <v>13</v>
      </c>
      <c r="B11" s="3" t="s">
        <v>108</v>
      </c>
      <c r="C11" s="22">
        <v>0</v>
      </c>
      <c r="D11" s="22">
        <f>'Other income detail'!G14</f>
        <v>0</v>
      </c>
      <c r="E11" s="21">
        <f t="shared" si="0"/>
        <v>0</v>
      </c>
      <c r="F11" s="21"/>
      <c r="G11" s="21"/>
      <c r="H11" s="21"/>
      <c r="I11" s="21"/>
    </row>
    <row r="12" spans="1:10" ht="19.5" customHeight="1" x14ac:dyDescent="0.35">
      <c r="A12" s="31" t="s">
        <v>81</v>
      </c>
      <c r="B12" s="11" t="s">
        <v>74</v>
      </c>
      <c r="C12" s="22">
        <v>0</v>
      </c>
      <c r="D12" s="22">
        <f>'Donations detail'!B11</f>
        <v>10700</v>
      </c>
      <c r="E12" s="21">
        <f t="shared" si="0"/>
        <v>10700</v>
      </c>
      <c r="F12" s="21"/>
      <c r="G12" s="21"/>
      <c r="H12" s="21"/>
      <c r="I12" s="21"/>
    </row>
    <row r="13" spans="1:10" ht="29" x14ac:dyDescent="0.35">
      <c r="A13" s="31" t="s">
        <v>16</v>
      </c>
      <c r="B13" s="46" t="s">
        <v>126</v>
      </c>
      <c r="C13" s="22">
        <v>0</v>
      </c>
      <c r="D13" s="22">
        <f>'Other income detail'!L14</f>
        <v>23347.5</v>
      </c>
      <c r="E13" s="21">
        <f t="shared" si="0"/>
        <v>23347.5</v>
      </c>
      <c r="F13" s="21"/>
      <c r="G13" s="21"/>
      <c r="H13" s="21"/>
      <c r="I13" s="21"/>
    </row>
    <row r="14" spans="1:10" ht="19.5" customHeight="1" x14ac:dyDescent="0.35">
      <c r="E14" s="21"/>
      <c r="F14" s="21"/>
      <c r="G14" s="21"/>
      <c r="H14" s="21"/>
      <c r="I14" s="21"/>
    </row>
    <row r="15" spans="1:10" x14ac:dyDescent="0.35">
      <c r="B15" s="23" t="s">
        <v>5</v>
      </c>
      <c r="C15" s="19">
        <f>SUM(C6:C14)</f>
        <v>1440941.87</v>
      </c>
      <c r="D15" s="19">
        <f>SUM(D6:D14)</f>
        <v>1450991.37</v>
      </c>
      <c r="E15" s="19">
        <f>SUM(E6:E14)</f>
        <v>10049.5</v>
      </c>
      <c r="F15" s="21"/>
      <c r="G15" s="21"/>
      <c r="H15" s="21"/>
      <c r="I15" s="21"/>
    </row>
    <row r="16" spans="1:10" ht="18" customHeight="1" x14ac:dyDescent="0.35">
      <c r="F16" s="19"/>
      <c r="G16" s="19"/>
      <c r="H16" s="19"/>
      <c r="I16" s="19"/>
    </row>
    <row r="18" spans="1:10" ht="15.5" x14ac:dyDescent="0.35">
      <c r="A18" s="13"/>
      <c r="B18" s="14" t="s">
        <v>82</v>
      </c>
      <c r="C18" s="36"/>
      <c r="D18" s="36"/>
    </row>
    <row r="19" spans="1:10" ht="15.5" x14ac:dyDescent="0.35">
      <c r="A19" s="13"/>
      <c r="B19" s="14"/>
      <c r="C19" s="36"/>
      <c r="D19" s="36"/>
    </row>
    <row r="20" spans="1:10" s="13" customFormat="1" ht="15.5" x14ac:dyDescent="0.35">
      <c r="B20" s="44" t="s">
        <v>115</v>
      </c>
      <c r="C20" s="36"/>
      <c r="D20" s="36"/>
      <c r="E20" s="37"/>
      <c r="G20" s="14"/>
      <c r="H20" s="14"/>
      <c r="J20" s="14"/>
    </row>
    <row r="21" spans="1:10" s="13" customFormat="1" ht="15.5" x14ac:dyDescent="0.35">
      <c r="A21" s="10" t="s">
        <v>11</v>
      </c>
      <c r="B21" s="11" t="s">
        <v>2</v>
      </c>
      <c r="C21" s="20">
        <f>1000+G40</f>
        <v>1985.05</v>
      </c>
      <c r="D21" s="20">
        <f>'Expense detail'!B22</f>
        <v>34.67</v>
      </c>
      <c r="E21" s="24">
        <f>C21-D21</f>
        <v>1950.3799999999999</v>
      </c>
      <c r="G21" s="14"/>
      <c r="H21" s="14"/>
      <c r="J21" s="14"/>
    </row>
    <row r="22" spans="1:10" x14ac:dyDescent="0.35">
      <c r="A22" s="10" t="s">
        <v>7</v>
      </c>
      <c r="B22" s="11" t="s">
        <v>3</v>
      </c>
      <c r="C22" s="20">
        <v>52000</v>
      </c>
      <c r="D22" s="20">
        <f>'Expense detail'!F22</f>
        <v>27500</v>
      </c>
      <c r="E22" s="24">
        <f t="shared" ref="E22:E32" si="1">C22-D22</f>
        <v>24500</v>
      </c>
      <c r="F22" s="21"/>
      <c r="G22" s="25"/>
      <c r="H22" s="25"/>
      <c r="I22" s="25"/>
    </row>
    <row r="23" spans="1:10" ht="24.75" customHeight="1" x14ac:dyDescent="0.35">
      <c r="A23" s="10" t="s">
        <v>8</v>
      </c>
      <c r="B23" s="11" t="s">
        <v>10</v>
      </c>
      <c r="C23" s="20">
        <v>18000</v>
      </c>
      <c r="D23" s="20">
        <f>'Expense detail'!J22</f>
        <v>4500</v>
      </c>
      <c r="E23" s="24">
        <f t="shared" si="1"/>
        <v>13500</v>
      </c>
      <c r="F23" s="21"/>
      <c r="G23" s="25"/>
      <c r="H23" s="25"/>
      <c r="I23" s="25"/>
    </row>
    <row r="24" spans="1:10" x14ac:dyDescent="0.35">
      <c r="A24" s="40" t="s">
        <v>9</v>
      </c>
      <c r="B24" s="3" t="s">
        <v>68</v>
      </c>
      <c r="C24" s="20">
        <f>1207500+G41</f>
        <v>1220138.81</v>
      </c>
      <c r="D24" s="20">
        <f>'Expense detail'!N22</f>
        <v>528330.18999999994</v>
      </c>
      <c r="E24" s="24">
        <f t="shared" si="1"/>
        <v>691808.62000000011</v>
      </c>
      <c r="F24" s="21"/>
      <c r="G24" s="25"/>
      <c r="H24" s="25"/>
      <c r="I24" s="25"/>
    </row>
    <row r="25" spans="1:10" x14ac:dyDescent="0.35">
      <c r="A25" t="s">
        <v>12</v>
      </c>
      <c r="B25" s="46" t="s">
        <v>18</v>
      </c>
      <c r="C25" s="19">
        <f>1925+G42</f>
        <v>44944.28</v>
      </c>
      <c r="D25" s="20">
        <f>'Expense detail'!V22</f>
        <v>26163.38</v>
      </c>
      <c r="E25" s="24">
        <f t="shared" si="1"/>
        <v>18780.899999999998</v>
      </c>
      <c r="F25" s="21"/>
      <c r="G25" s="25"/>
      <c r="H25" s="25"/>
      <c r="I25" s="25"/>
    </row>
    <row r="26" spans="1:10" x14ac:dyDescent="0.35">
      <c r="A26" t="s">
        <v>13</v>
      </c>
      <c r="B26" s="11" t="s">
        <v>19</v>
      </c>
      <c r="C26" s="19">
        <v>1750</v>
      </c>
      <c r="D26" s="20">
        <f>'Expense detail'!Z22</f>
        <v>0</v>
      </c>
      <c r="E26" s="24">
        <f t="shared" si="1"/>
        <v>1750</v>
      </c>
      <c r="F26" s="21"/>
      <c r="G26" s="25"/>
      <c r="H26" s="25"/>
      <c r="I26" s="25"/>
    </row>
    <row r="27" spans="1:10" ht="29" x14ac:dyDescent="0.35">
      <c r="A27" s="117" t="s">
        <v>467</v>
      </c>
      <c r="B27" s="46" t="s">
        <v>126</v>
      </c>
      <c r="C27" s="19">
        <v>0</v>
      </c>
      <c r="D27" s="20">
        <f>'Expense detail'!AD22</f>
        <v>23346.5</v>
      </c>
      <c r="E27" s="24">
        <f t="shared" si="1"/>
        <v>-23346.5</v>
      </c>
      <c r="F27" s="21"/>
      <c r="G27" s="25"/>
      <c r="H27" s="25"/>
      <c r="I27" s="25"/>
    </row>
    <row r="28" spans="1:10" x14ac:dyDescent="0.35">
      <c r="A28" s="40"/>
      <c r="C28" s="19"/>
      <c r="D28" s="20"/>
      <c r="E28" s="24"/>
      <c r="F28" s="21"/>
      <c r="G28" s="25"/>
      <c r="H28" s="25"/>
      <c r="I28" s="25"/>
    </row>
    <row r="29" spans="1:10" x14ac:dyDescent="0.35">
      <c r="A29"/>
      <c r="B29" s="44" t="s">
        <v>116</v>
      </c>
      <c r="C29" s="19"/>
      <c r="D29" s="20"/>
      <c r="E29" s="24"/>
      <c r="F29" s="21"/>
      <c r="G29" s="25"/>
      <c r="H29" s="25"/>
      <c r="I29" s="25"/>
    </row>
    <row r="30" spans="1:10" ht="29.25" customHeight="1" x14ac:dyDescent="0.35">
      <c r="A30" t="s">
        <v>81</v>
      </c>
      <c r="B30" s="11" t="s">
        <v>4</v>
      </c>
      <c r="C30" s="20">
        <f>10000+G43</f>
        <v>39000</v>
      </c>
      <c r="D30" s="20">
        <f>'Expense detail'!AH22</f>
        <v>0</v>
      </c>
      <c r="E30" s="24">
        <f t="shared" si="1"/>
        <v>39000</v>
      </c>
      <c r="F30" s="21"/>
      <c r="G30" s="25"/>
      <c r="H30" s="25"/>
      <c r="I30" s="25"/>
    </row>
    <row r="31" spans="1:10" ht="18" customHeight="1" x14ac:dyDescent="0.35">
      <c r="A31" t="s">
        <v>16</v>
      </c>
      <c r="B31" s="11" t="s">
        <v>15</v>
      </c>
      <c r="C31" s="28">
        <f>5000+G44</f>
        <v>39118.730000000003</v>
      </c>
      <c r="D31" s="20">
        <f>'Expense detail'!AL22</f>
        <v>0</v>
      </c>
      <c r="E31" s="24">
        <f t="shared" si="1"/>
        <v>39118.730000000003</v>
      </c>
      <c r="F31" s="21"/>
      <c r="G31" s="25"/>
      <c r="H31" s="25"/>
      <c r="I31" s="25"/>
    </row>
    <row r="32" spans="1:10" ht="18" customHeight="1" x14ac:dyDescent="0.35">
      <c r="A32" t="s">
        <v>17</v>
      </c>
      <c r="B32" s="11" t="s">
        <v>6</v>
      </c>
      <c r="C32" s="22">
        <v>0</v>
      </c>
      <c r="D32" s="22">
        <f>'Expense detail'!AP22</f>
        <v>39.75</v>
      </c>
      <c r="E32" s="24">
        <f t="shared" si="1"/>
        <v>-39.75</v>
      </c>
      <c r="F32" s="21"/>
      <c r="G32" s="25"/>
      <c r="H32" s="25"/>
      <c r="I32" s="25"/>
    </row>
    <row r="33" spans="2:9" ht="18" customHeight="1" x14ac:dyDescent="0.35">
      <c r="E33" s="24"/>
      <c r="F33" s="21"/>
      <c r="G33" s="25"/>
      <c r="H33" s="25"/>
      <c r="I33" s="25"/>
    </row>
    <row r="34" spans="2:9" ht="18" customHeight="1" x14ac:dyDescent="0.35">
      <c r="B34" s="23" t="s">
        <v>5</v>
      </c>
      <c r="C34" s="19">
        <f>SUM(C21:C32)</f>
        <v>1416936.87</v>
      </c>
      <c r="D34" s="19">
        <f>SUM(D21:D32)</f>
        <v>609914.49</v>
      </c>
      <c r="E34" s="21">
        <f>C34-D34</f>
        <v>807022.38000000012</v>
      </c>
      <c r="F34" s="21"/>
      <c r="G34" s="21"/>
      <c r="H34" s="25"/>
      <c r="I34" s="25"/>
    </row>
    <row r="35" spans="2:9" ht="18" customHeight="1" x14ac:dyDescent="0.35">
      <c r="B35" s="22"/>
      <c r="E35" s="21"/>
      <c r="F35" s="21"/>
      <c r="G35" s="25"/>
      <c r="H35" s="25"/>
      <c r="I35" s="25"/>
    </row>
    <row r="36" spans="2:9" ht="18" customHeight="1" x14ac:dyDescent="0.35">
      <c r="B36" s="23"/>
      <c r="C36" s="19"/>
      <c r="D36" s="19"/>
    </row>
    <row r="37" spans="2:9" x14ac:dyDescent="0.35">
      <c r="B37" s="23" t="s">
        <v>80</v>
      </c>
      <c r="C37" s="19"/>
      <c r="D37" s="19">
        <f>D15-D34</f>
        <v>841076.88000000012</v>
      </c>
    </row>
    <row r="38" spans="2:9" x14ac:dyDescent="0.35">
      <c r="B38" s="23"/>
    </row>
    <row r="39" spans="2:9" ht="29" x14ac:dyDescent="0.35">
      <c r="B39" s="137" t="s">
        <v>83</v>
      </c>
      <c r="C39" s="122"/>
      <c r="D39" s="122"/>
      <c r="E39" s="123"/>
      <c r="F39" s="136" t="s">
        <v>482</v>
      </c>
      <c r="G39" s="142"/>
      <c r="H39" s="138"/>
      <c r="I39" s="138"/>
    </row>
    <row r="40" spans="2:9" x14ac:dyDescent="0.35">
      <c r="B40" s="124" t="s">
        <v>1</v>
      </c>
      <c r="C40" s="125">
        <v>5</v>
      </c>
      <c r="D40" s="126" t="s">
        <v>473</v>
      </c>
      <c r="E40" s="127"/>
      <c r="F40" s="128" t="s">
        <v>2</v>
      </c>
      <c r="G40" s="143">
        <f>C47</f>
        <v>985.05</v>
      </c>
      <c r="H40" s="138"/>
      <c r="I40" s="138"/>
    </row>
    <row r="41" spans="2:9" x14ac:dyDescent="0.35">
      <c r="B41" s="124" t="s">
        <v>74</v>
      </c>
      <c r="C41" s="125">
        <v>11150</v>
      </c>
      <c r="D41" s="126" t="s">
        <v>474</v>
      </c>
      <c r="E41" s="127"/>
      <c r="F41" s="128" t="s">
        <v>483</v>
      </c>
      <c r="G41" s="143">
        <f>SUM(C41,C43,C48)</f>
        <v>12638.81</v>
      </c>
      <c r="H41" s="138"/>
      <c r="I41" s="138"/>
    </row>
    <row r="42" spans="2:9" x14ac:dyDescent="0.35">
      <c r="B42" s="124" t="s">
        <v>110</v>
      </c>
      <c r="C42" s="125">
        <v>37452</v>
      </c>
      <c r="D42" s="126" t="s">
        <v>475</v>
      </c>
      <c r="E42" s="127"/>
      <c r="F42" s="128" t="s">
        <v>484</v>
      </c>
      <c r="G42" s="143">
        <f>SUM(C42,C49,C50)</f>
        <v>43019.28</v>
      </c>
      <c r="H42" s="138"/>
      <c r="I42" s="138"/>
    </row>
    <row r="43" spans="2:9" x14ac:dyDescent="0.35">
      <c r="B43" s="124" t="s">
        <v>36</v>
      </c>
      <c r="C43" s="125">
        <v>-9</v>
      </c>
      <c r="D43" s="126" t="s">
        <v>476</v>
      </c>
      <c r="E43" s="127"/>
      <c r="F43" s="128" t="s">
        <v>70</v>
      </c>
      <c r="G43" s="143">
        <f>SUM(C44,C51)</f>
        <v>29000</v>
      </c>
      <c r="H43" s="139"/>
      <c r="I43" s="138"/>
    </row>
    <row r="44" spans="2:9" x14ac:dyDescent="0.35">
      <c r="B44" s="124" t="s">
        <v>111</v>
      </c>
      <c r="C44" s="125">
        <v>12000</v>
      </c>
      <c r="D44" s="126" t="s">
        <v>477</v>
      </c>
      <c r="E44" s="127"/>
      <c r="F44" s="128" t="s">
        <v>15</v>
      </c>
      <c r="G44" s="144">
        <f>SUM(C52,C40,C45,C46)</f>
        <v>34118.730000000003</v>
      </c>
      <c r="H44" s="138"/>
      <c r="I44" s="138"/>
    </row>
    <row r="45" spans="2:9" x14ac:dyDescent="0.35">
      <c r="B45" s="124" t="s">
        <v>112</v>
      </c>
      <c r="C45" s="129">
        <f>19998-19997</f>
        <v>1</v>
      </c>
      <c r="D45" s="126" t="s">
        <v>473</v>
      </c>
      <c r="E45" s="127"/>
      <c r="F45" s="145" t="s">
        <v>37</v>
      </c>
      <c r="G45" s="146">
        <f>SUM(G40:G44)</f>
        <v>119761.87</v>
      </c>
      <c r="H45" s="138"/>
      <c r="I45" s="138"/>
    </row>
    <row r="46" spans="2:9" x14ac:dyDescent="0.35">
      <c r="B46" s="124" t="s">
        <v>107</v>
      </c>
      <c r="C46" s="129">
        <f>7291.74-7730.24</f>
        <v>-438.5</v>
      </c>
      <c r="D46" s="126" t="s">
        <v>478</v>
      </c>
      <c r="E46" s="130"/>
      <c r="F46" s="127"/>
      <c r="G46" s="140"/>
      <c r="H46" s="138"/>
      <c r="I46" s="138"/>
    </row>
    <row r="47" spans="2:9" x14ac:dyDescent="0.35">
      <c r="B47" s="124" t="s">
        <v>2</v>
      </c>
      <c r="C47" s="125">
        <v>985.05</v>
      </c>
      <c r="D47" s="126" t="s">
        <v>479</v>
      </c>
      <c r="E47" s="127"/>
      <c r="F47" s="127"/>
      <c r="G47" s="140"/>
      <c r="H47" s="138"/>
      <c r="I47" s="138"/>
    </row>
    <row r="48" spans="2:9" x14ac:dyDescent="0.35">
      <c r="B48" s="124" t="s">
        <v>89</v>
      </c>
      <c r="C48" s="125">
        <v>1497.81</v>
      </c>
      <c r="D48" s="126" t="s">
        <v>474</v>
      </c>
      <c r="E48" s="130"/>
      <c r="F48" s="127"/>
      <c r="G48" s="140"/>
      <c r="H48" s="138"/>
      <c r="I48" s="138"/>
    </row>
    <row r="49" spans="2:9" x14ac:dyDescent="0.35">
      <c r="B49" s="124" t="s">
        <v>113</v>
      </c>
      <c r="C49" s="125">
        <v>4925</v>
      </c>
      <c r="D49" s="126" t="s">
        <v>480</v>
      </c>
      <c r="E49" s="127"/>
      <c r="F49" s="127"/>
      <c r="G49" s="140"/>
      <c r="H49" s="138"/>
      <c r="I49" s="138"/>
    </row>
    <row r="50" spans="2:9" x14ac:dyDescent="0.35">
      <c r="B50" s="124" t="s">
        <v>114</v>
      </c>
      <c r="C50" s="129">
        <v>642.28</v>
      </c>
      <c r="D50" s="126" t="s">
        <v>481</v>
      </c>
      <c r="E50" s="127"/>
      <c r="F50" s="127"/>
      <c r="G50" s="140"/>
      <c r="H50" s="138"/>
      <c r="I50" s="138"/>
    </row>
    <row r="51" spans="2:9" x14ac:dyDescent="0.35">
      <c r="B51" s="124" t="s">
        <v>70</v>
      </c>
      <c r="C51" s="131">
        <v>17000</v>
      </c>
      <c r="D51" s="126" t="s">
        <v>477</v>
      </c>
      <c r="E51" s="127"/>
      <c r="F51" s="127"/>
      <c r="G51" s="140"/>
      <c r="H51" s="138"/>
      <c r="I51" s="138"/>
    </row>
    <row r="52" spans="2:9" x14ac:dyDescent="0.35">
      <c r="B52" s="124" t="s">
        <v>15</v>
      </c>
      <c r="C52" s="132">
        <v>34551.230000000003</v>
      </c>
      <c r="D52" s="126" t="s">
        <v>473</v>
      </c>
      <c r="E52" s="127"/>
      <c r="F52" s="127"/>
      <c r="G52" s="140"/>
      <c r="H52" s="138"/>
      <c r="I52" s="138"/>
    </row>
    <row r="53" spans="2:9" x14ac:dyDescent="0.35">
      <c r="B53" s="148" t="s">
        <v>37</v>
      </c>
      <c r="C53" s="147">
        <f>SUM(C40:C52)</f>
        <v>119761.87</v>
      </c>
      <c r="D53" s="133"/>
      <c r="E53" s="134"/>
      <c r="F53" s="135"/>
      <c r="G53" s="141"/>
      <c r="H53" s="138"/>
      <c r="I53" s="138"/>
    </row>
  </sheetData>
  <phoneticPr fontId="3" type="noConversion"/>
  <printOptions gridLines="1"/>
  <pageMargins left="0.25" right="0.25" top="0.75" bottom="0.75" header="0.3" footer="0.3"/>
  <pageSetup orientation="portrait" r:id="rId1"/>
  <headerFooter>
    <oddHeader xml:space="preserve">&amp;CWPLC budget
2018 YTD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opLeftCell="Q1" zoomScale="90" zoomScaleNormal="90" workbookViewId="0">
      <pane ySplit="1" topLeftCell="A2" activePane="bottomLeft" state="frozen"/>
      <selection activeCell="K1" sqref="K1"/>
      <selection pane="bottomLeft" activeCell="AO2" sqref="AO2:AQ2"/>
    </sheetView>
  </sheetViews>
  <sheetFormatPr defaultColWidth="9.1796875" defaultRowHeight="14.5" x14ac:dyDescent="0.35"/>
  <cols>
    <col min="1" max="1" width="24.453125" style="69" customWidth="1"/>
    <col min="2" max="2" width="10.1796875" style="69" bestFit="1" customWidth="1"/>
    <col min="3" max="3" width="10.453125" style="69" bestFit="1" customWidth="1"/>
    <col min="4" max="4" width="3.1796875" style="69" customWidth="1"/>
    <col min="5" max="5" width="23.453125" style="69" bestFit="1" customWidth="1"/>
    <col min="6" max="6" width="12" style="90" bestFit="1" customWidth="1"/>
    <col min="7" max="7" width="10.453125" style="69" bestFit="1" customWidth="1"/>
    <col min="8" max="8" width="3" style="69" customWidth="1"/>
    <col min="9" max="9" width="16.81640625" style="69" bestFit="1" customWidth="1"/>
    <col min="10" max="10" width="12" style="91" bestFit="1" customWidth="1"/>
    <col min="11" max="11" width="10.54296875" style="69" bestFit="1" customWidth="1"/>
    <col min="12" max="12" width="3" style="69" customWidth="1"/>
    <col min="13" max="13" width="24.54296875" style="99" bestFit="1" customWidth="1"/>
    <col min="14" max="14" width="14.81640625" style="91" bestFit="1" customWidth="1"/>
    <col min="15" max="15" width="14.453125" style="47" customWidth="1"/>
    <col min="16" max="16" width="2.81640625" style="69" customWidth="1"/>
    <col min="17" max="17" width="18.1796875" style="69" bestFit="1" customWidth="1"/>
    <col min="18" max="18" width="14.453125" style="91" customWidth="1"/>
    <col min="19" max="19" width="14.453125" style="69" customWidth="1"/>
    <col min="20" max="20" width="2.54296875" style="69" customWidth="1"/>
    <col min="21" max="21" width="18.1796875" style="69" bestFit="1" customWidth="1"/>
    <col min="22" max="22" width="14.453125" style="91" customWidth="1"/>
    <col min="23" max="23" width="14.453125" style="69" customWidth="1"/>
    <col min="24" max="24" width="2.54296875" style="69" customWidth="1"/>
    <col min="25" max="25" width="18.81640625" style="69" bestFit="1" customWidth="1"/>
    <col min="26" max="26" width="14.453125" style="96" customWidth="1"/>
    <col min="27" max="27" width="14.453125" style="69" customWidth="1"/>
    <col min="28" max="28" width="3.1796875" style="69" customWidth="1"/>
    <col min="29" max="29" width="20.6328125" style="69" bestFit="1" customWidth="1"/>
    <col min="30" max="30" width="26.1796875" style="90" customWidth="1"/>
    <col min="31" max="31" width="21.54296875" style="69" customWidth="1"/>
    <col min="32" max="32" width="3.1796875" style="69" customWidth="1"/>
    <col min="33" max="33" width="11" style="69" customWidth="1"/>
    <col min="34" max="34" width="10.54296875" style="90" bestFit="1" customWidth="1"/>
    <col min="35" max="35" width="21.54296875" style="69" customWidth="1"/>
    <col min="36" max="36" width="3.1796875" style="69" customWidth="1"/>
    <col min="37" max="37" width="17.1796875" style="69" customWidth="1"/>
    <col min="38" max="38" width="9.81640625" style="96" customWidth="1"/>
    <col min="39" max="39" width="9.81640625" style="69" customWidth="1"/>
    <col min="40" max="40" width="3" style="69" customWidth="1"/>
    <col min="41" max="41" width="25.1796875" style="69" bestFit="1" customWidth="1"/>
    <col min="42" max="42" width="10.54296875" style="94" bestFit="1" customWidth="1"/>
    <col min="43" max="43" width="11.1796875" style="69" customWidth="1"/>
    <col min="44" max="16384" width="9.1796875" style="69"/>
  </cols>
  <sheetData>
    <row r="1" spans="1:43" s="51" customFormat="1" ht="30.75" customHeight="1" x14ac:dyDescent="0.35">
      <c r="A1" s="51" t="s">
        <v>2</v>
      </c>
      <c r="C1" s="51" t="s">
        <v>69</v>
      </c>
      <c r="E1" s="83" t="s">
        <v>67</v>
      </c>
      <c r="F1" s="84"/>
      <c r="G1" s="51" t="s">
        <v>60</v>
      </c>
      <c r="I1" s="51" t="s">
        <v>10</v>
      </c>
      <c r="J1" s="85"/>
      <c r="K1" s="51" t="s">
        <v>60</v>
      </c>
      <c r="M1" s="51" t="s">
        <v>68</v>
      </c>
      <c r="N1" s="85"/>
      <c r="O1" s="86" t="s">
        <v>60</v>
      </c>
      <c r="Q1" s="51" t="s">
        <v>117</v>
      </c>
      <c r="R1" s="85"/>
      <c r="S1" s="51" t="s">
        <v>69</v>
      </c>
      <c r="U1" s="51" t="s">
        <v>18</v>
      </c>
      <c r="V1" s="85"/>
      <c r="W1" s="51" t="s">
        <v>69</v>
      </c>
      <c r="Y1" s="51" t="s">
        <v>19</v>
      </c>
      <c r="Z1" s="78"/>
      <c r="AA1" s="51" t="s">
        <v>69</v>
      </c>
      <c r="AC1" s="116" t="s">
        <v>126</v>
      </c>
      <c r="AD1" s="84"/>
      <c r="AE1" s="51" t="s">
        <v>60</v>
      </c>
      <c r="AG1" s="87" t="s">
        <v>70</v>
      </c>
      <c r="AH1" s="84"/>
      <c r="AI1" s="51" t="s">
        <v>60</v>
      </c>
      <c r="AK1" s="88" t="s">
        <v>15</v>
      </c>
      <c r="AL1" s="78"/>
      <c r="AM1" s="51" t="s">
        <v>60</v>
      </c>
      <c r="AO1" s="88" t="s">
        <v>6</v>
      </c>
      <c r="AP1" s="59"/>
      <c r="AQ1" s="51" t="s">
        <v>60</v>
      </c>
    </row>
    <row r="2" spans="1:43" ht="36" thickBot="1" x14ac:dyDescent="0.4">
      <c r="A2" s="118" t="s">
        <v>469</v>
      </c>
      <c r="B2" s="120">
        <v>34.67</v>
      </c>
      <c r="C2" s="47">
        <v>43844</v>
      </c>
      <c r="E2" s="69" t="s">
        <v>466</v>
      </c>
      <c r="F2" s="121">
        <v>27500</v>
      </c>
      <c r="G2" s="47">
        <v>43861</v>
      </c>
      <c r="I2" s="69" t="s">
        <v>123</v>
      </c>
      <c r="J2" s="120">
        <v>4500</v>
      </c>
      <c r="K2" s="47">
        <v>43892</v>
      </c>
      <c r="L2" s="91"/>
      <c r="M2" s="69" t="s">
        <v>118</v>
      </c>
      <c r="N2" s="49">
        <v>85000</v>
      </c>
      <c r="O2" s="47">
        <v>43858</v>
      </c>
      <c r="P2" s="92"/>
      <c r="R2" s="89"/>
      <c r="S2" s="47"/>
      <c r="U2" s="93" t="s">
        <v>360</v>
      </c>
      <c r="V2" s="105">
        <v>25519.88</v>
      </c>
      <c r="W2" s="47">
        <v>43888</v>
      </c>
      <c r="Z2" s="94"/>
      <c r="AA2" s="47"/>
      <c r="AB2" s="47"/>
      <c r="AC2" s="119" t="s">
        <v>468</v>
      </c>
      <c r="AD2" s="121">
        <v>23018</v>
      </c>
      <c r="AE2" s="47">
        <v>43910</v>
      </c>
      <c r="AF2" s="47"/>
      <c r="AG2" s="87"/>
      <c r="AK2" s="95"/>
      <c r="AM2" s="47"/>
      <c r="AO2" s="46" t="s">
        <v>362</v>
      </c>
      <c r="AP2" s="113">
        <v>39.75</v>
      </c>
      <c r="AQ2" s="114">
        <v>43813</v>
      </c>
    </row>
    <row r="3" spans="1:43" ht="70.5" thickBot="1" x14ac:dyDescent="0.4">
      <c r="B3" s="94"/>
      <c r="C3" s="47"/>
      <c r="G3" s="47"/>
      <c r="I3" s="97"/>
      <c r="J3" s="98"/>
      <c r="K3" s="47"/>
      <c r="M3" s="112" t="s">
        <v>261</v>
      </c>
      <c r="N3" s="49">
        <v>1074</v>
      </c>
      <c r="O3" s="47">
        <v>43861</v>
      </c>
      <c r="P3" s="47"/>
      <c r="Q3" s="47"/>
      <c r="S3" s="47"/>
      <c r="T3" s="47"/>
      <c r="U3" s="93" t="s">
        <v>127</v>
      </c>
      <c r="V3" s="49">
        <v>643.5</v>
      </c>
      <c r="W3" s="47">
        <v>43862</v>
      </c>
      <c r="X3" s="47"/>
      <c r="Y3" s="47"/>
      <c r="AA3" s="47"/>
      <c r="AB3" s="47"/>
      <c r="AC3" s="119" t="s">
        <v>470</v>
      </c>
      <c r="AD3" s="90">
        <v>328.5</v>
      </c>
      <c r="AE3" s="47">
        <v>43938</v>
      </c>
      <c r="AF3" s="47"/>
    </row>
    <row r="4" spans="1:43" x14ac:dyDescent="0.35">
      <c r="I4" s="93"/>
      <c r="J4" s="89"/>
      <c r="K4" s="47"/>
      <c r="M4" s="69" t="s">
        <v>124</v>
      </c>
      <c r="N4" s="120">
        <v>394.2</v>
      </c>
      <c r="O4" s="47">
        <v>43892</v>
      </c>
      <c r="P4" s="47"/>
      <c r="Q4" s="47"/>
      <c r="S4" s="47"/>
      <c r="T4" s="47"/>
      <c r="U4" s="47"/>
      <c r="W4" s="47"/>
      <c r="X4" s="47"/>
      <c r="Y4" s="47"/>
      <c r="AA4" s="47"/>
      <c r="AB4" s="47"/>
      <c r="AF4" s="47"/>
      <c r="AP4" s="91"/>
      <c r="AQ4" s="47"/>
    </row>
    <row r="5" spans="1:43" ht="43.5" x14ac:dyDescent="0.35">
      <c r="J5" s="89"/>
      <c r="K5" s="47"/>
      <c r="M5" s="69" t="s">
        <v>472</v>
      </c>
      <c r="N5" s="120">
        <v>157500</v>
      </c>
      <c r="O5" s="47">
        <v>43892</v>
      </c>
      <c r="P5" s="47"/>
      <c r="Q5" s="47"/>
      <c r="S5" s="47"/>
      <c r="T5" s="47"/>
      <c r="U5" s="47"/>
      <c r="W5" s="47"/>
      <c r="X5" s="47"/>
      <c r="Y5" s="47"/>
      <c r="AA5" s="47"/>
      <c r="AB5" s="47"/>
      <c r="AF5" s="47"/>
    </row>
    <row r="6" spans="1:43" x14ac:dyDescent="0.35">
      <c r="I6" s="47"/>
      <c r="M6" s="69" t="s">
        <v>125</v>
      </c>
      <c r="N6" s="120">
        <v>7.99</v>
      </c>
      <c r="O6" s="47">
        <v>43892</v>
      </c>
      <c r="P6" s="47"/>
      <c r="Q6" s="47"/>
      <c r="S6" s="47"/>
      <c r="T6" s="47"/>
      <c r="U6" s="47"/>
      <c r="W6" s="47"/>
      <c r="X6" s="47"/>
      <c r="Y6" s="47"/>
      <c r="AA6" s="47"/>
      <c r="AB6" s="47"/>
      <c r="AF6" s="47"/>
      <c r="AP6" s="69"/>
    </row>
    <row r="7" spans="1:43" x14ac:dyDescent="0.35">
      <c r="I7" s="47"/>
      <c r="M7" s="69" t="s">
        <v>119</v>
      </c>
      <c r="N7" s="120">
        <v>100000</v>
      </c>
      <c r="O7" s="47">
        <v>43892</v>
      </c>
      <c r="P7" s="47"/>
      <c r="Q7" s="47"/>
      <c r="S7" s="47"/>
      <c r="T7" s="47"/>
      <c r="U7" s="47"/>
      <c r="W7" s="47"/>
      <c r="X7" s="47"/>
      <c r="Y7" s="47"/>
      <c r="AA7" s="47"/>
      <c r="AB7" s="47"/>
      <c r="AF7" s="47"/>
    </row>
    <row r="8" spans="1:43" x14ac:dyDescent="0.35">
      <c r="I8" s="47"/>
      <c r="M8" s="53" t="s">
        <v>262</v>
      </c>
      <c r="N8" s="49">
        <v>83333</v>
      </c>
      <c r="O8" s="47">
        <v>43910</v>
      </c>
      <c r="P8" s="47"/>
      <c r="Q8" s="47"/>
      <c r="S8" s="47"/>
      <c r="T8" s="47"/>
      <c r="U8" s="47"/>
      <c r="W8" s="47"/>
      <c r="X8" s="47"/>
      <c r="Y8" s="47"/>
      <c r="AA8" s="47"/>
      <c r="AB8" s="47"/>
      <c r="AF8" s="47"/>
    </row>
    <row r="9" spans="1:43" x14ac:dyDescent="0.35">
      <c r="I9" s="47"/>
      <c r="M9" s="69" t="s">
        <v>370</v>
      </c>
      <c r="N9" s="91">
        <v>546</v>
      </c>
      <c r="P9" s="47"/>
      <c r="Q9" s="47"/>
      <c r="S9" s="47"/>
      <c r="T9" s="47"/>
      <c r="U9" s="47"/>
      <c r="W9" s="47"/>
      <c r="X9" s="47"/>
      <c r="Y9" s="47"/>
      <c r="AA9" s="47"/>
      <c r="AB9" s="47"/>
      <c r="AF9" s="47"/>
    </row>
    <row r="10" spans="1:43" x14ac:dyDescent="0.35">
      <c r="I10" s="47"/>
      <c r="M10" s="115" t="s">
        <v>371</v>
      </c>
      <c r="N10" s="49">
        <v>100000</v>
      </c>
      <c r="O10" s="47">
        <v>43923</v>
      </c>
      <c r="P10" s="47"/>
      <c r="Q10" s="47"/>
      <c r="S10" s="47"/>
      <c r="T10" s="47"/>
      <c r="U10" s="47"/>
      <c r="W10" s="47"/>
      <c r="X10" s="47"/>
      <c r="Y10" s="47"/>
      <c r="AA10" s="47"/>
      <c r="AB10" s="47"/>
      <c r="AF10" s="47"/>
    </row>
    <row r="11" spans="1:43" x14ac:dyDescent="0.35">
      <c r="I11" s="47"/>
      <c r="M11" s="69" t="s">
        <v>372</v>
      </c>
      <c r="N11" s="91">
        <v>475</v>
      </c>
      <c r="P11" s="47"/>
      <c r="Q11" s="47"/>
      <c r="S11" s="47"/>
      <c r="T11" s="47"/>
      <c r="U11" s="47"/>
      <c r="W11" s="47"/>
      <c r="X11" s="47"/>
      <c r="Y11" s="47"/>
      <c r="AA11" s="47"/>
      <c r="AB11" s="47"/>
      <c r="AF11" s="47"/>
    </row>
    <row r="12" spans="1:43" x14ac:dyDescent="0.35">
      <c r="I12" s="47"/>
      <c r="M12" s="69"/>
      <c r="P12" s="47"/>
      <c r="Q12" s="47"/>
      <c r="S12" s="47"/>
      <c r="T12" s="47"/>
      <c r="U12" s="47"/>
      <c r="W12" s="47"/>
      <c r="X12" s="47"/>
      <c r="Y12" s="47"/>
      <c r="AA12" s="47"/>
      <c r="AB12" s="47"/>
      <c r="AF12" s="47"/>
    </row>
    <row r="13" spans="1:43" x14ac:dyDescent="0.35">
      <c r="I13" s="47"/>
      <c r="M13" s="69"/>
      <c r="P13" s="47"/>
      <c r="Q13" s="47"/>
      <c r="S13" s="47"/>
      <c r="T13" s="47"/>
      <c r="U13" s="47"/>
      <c r="W13" s="47"/>
      <c r="X13" s="47"/>
      <c r="Y13" s="47"/>
      <c r="AA13" s="47"/>
      <c r="AB13" s="47"/>
      <c r="AF13" s="47"/>
    </row>
    <row r="14" spans="1:43" x14ac:dyDescent="0.35">
      <c r="I14" s="47"/>
      <c r="M14" s="69"/>
      <c r="P14" s="47"/>
      <c r="Q14" s="47"/>
      <c r="S14" s="47"/>
      <c r="T14" s="47"/>
      <c r="U14" s="47"/>
      <c r="W14" s="47"/>
      <c r="X14" s="47"/>
      <c r="Y14" s="47"/>
      <c r="AA14" s="47"/>
      <c r="AB14" s="47"/>
      <c r="AF14" s="47"/>
    </row>
    <row r="15" spans="1:43" x14ac:dyDescent="0.35">
      <c r="I15" s="91"/>
      <c r="M15" s="69"/>
      <c r="P15" s="47"/>
      <c r="Q15" s="47"/>
      <c r="S15" s="47"/>
      <c r="T15" s="47"/>
      <c r="U15" s="47"/>
      <c r="W15" s="47"/>
      <c r="X15" s="47"/>
      <c r="Y15" s="47"/>
      <c r="AA15" s="47"/>
      <c r="AB15" s="47"/>
      <c r="AF15" s="47"/>
    </row>
    <row r="16" spans="1:43" x14ac:dyDescent="0.35">
      <c r="I16" s="47"/>
      <c r="M16" s="69"/>
      <c r="P16" s="47"/>
      <c r="Q16" s="47"/>
      <c r="S16" s="47"/>
      <c r="T16" s="47"/>
      <c r="U16" s="47"/>
      <c r="W16" s="47"/>
      <c r="X16" s="47"/>
      <c r="Y16" s="47"/>
      <c r="AA16" s="47"/>
      <c r="AB16" s="47"/>
      <c r="AF16" s="47"/>
    </row>
    <row r="17" spans="1:43" x14ac:dyDescent="0.35">
      <c r="I17" s="47"/>
      <c r="M17" s="69"/>
      <c r="P17" s="47"/>
      <c r="Q17" s="47"/>
      <c r="S17" s="47"/>
      <c r="T17" s="47"/>
      <c r="U17" s="47"/>
      <c r="W17" s="47"/>
      <c r="X17" s="47"/>
      <c r="Y17" s="47"/>
      <c r="AA17" s="47"/>
      <c r="AB17" s="47"/>
      <c r="AF17" s="47"/>
    </row>
    <row r="18" spans="1:43" x14ac:dyDescent="0.35">
      <c r="I18" s="47"/>
      <c r="M18" s="69"/>
      <c r="P18" s="47"/>
      <c r="Q18" s="47"/>
      <c r="S18" s="47"/>
      <c r="T18" s="47"/>
      <c r="U18" s="47"/>
      <c r="W18" s="47"/>
      <c r="X18" s="47"/>
      <c r="Y18" s="47"/>
      <c r="AA18" s="47"/>
      <c r="AB18" s="47"/>
      <c r="AF18" s="47"/>
    </row>
    <row r="19" spans="1:43" x14ac:dyDescent="0.35">
      <c r="I19" s="47"/>
      <c r="M19" s="69"/>
      <c r="P19" s="47"/>
      <c r="Q19" s="47"/>
      <c r="S19" s="47"/>
      <c r="T19" s="47"/>
      <c r="U19" s="47"/>
      <c r="W19" s="47"/>
      <c r="X19" s="47"/>
      <c r="Y19" s="47"/>
      <c r="AA19" s="47"/>
      <c r="AB19" s="47"/>
      <c r="AF19" s="47"/>
    </row>
    <row r="20" spans="1:43" x14ac:dyDescent="0.35">
      <c r="M20" s="69"/>
      <c r="P20" s="47"/>
      <c r="Q20" s="47"/>
      <c r="S20" s="47"/>
      <c r="T20" s="47"/>
      <c r="U20" s="47"/>
      <c r="W20" s="47"/>
      <c r="X20" s="47"/>
      <c r="Y20" s="47"/>
      <c r="AA20" s="47"/>
      <c r="AB20" s="47"/>
      <c r="AF20" s="47"/>
    </row>
    <row r="21" spans="1:43" x14ac:dyDescent="0.35">
      <c r="M21" s="69"/>
      <c r="N21" s="89"/>
      <c r="P21" s="47"/>
      <c r="Q21" s="47"/>
      <c r="S21" s="47"/>
      <c r="T21" s="47"/>
      <c r="U21" s="47"/>
      <c r="W21" s="47"/>
      <c r="X21" s="47"/>
      <c r="Y21" s="47"/>
      <c r="AA21" s="47"/>
      <c r="AB21" s="47"/>
      <c r="AF21" s="47"/>
    </row>
    <row r="22" spans="1:43" s="91" customFormat="1" x14ac:dyDescent="0.35">
      <c r="A22" s="100" t="s">
        <v>71</v>
      </c>
      <c r="B22" s="89">
        <f>SUM(B2:B21)</f>
        <v>34.67</v>
      </c>
      <c r="F22" s="90">
        <f>SUM(F2:F21)</f>
        <v>27500</v>
      </c>
      <c r="J22" s="89">
        <f>SUM(J2:J21)</f>
        <v>4500</v>
      </c>
      <c r="M22" s="99"/>
      <c r="N22" s="91">
        <f>SUM(N2:N20)</f>
        <v>528330.18999999994</v>
      </c>
      <c r="O22" s="47"/>
      <c r="R22" s="89">
        <f>SUM(R2:R21)</f>
        <v>0</v>
      </c>
      <c r="V22" s="91">
        <f>SUM(V2:V21)</f>
        <v>26163.38</v>
      </c>
      <c r="Z22" s="101">
        <f>SUM(Z2:Z21)</f>
        <v>0</v>
      </c>
      <c r="AD22" s="90">
        <f>SUM(AD2:AD21)</f>
        <v>23346.5</v>
      </c>
      <c r="AH22" s="90">
        <f>SUM(AH2:AH21)</f>
        <v>0</v>
      </c>
      <c r="AL22" s="96">
        <f>SUM(AL2:AL21)</f>
        <v>0</v>
      </c>
      <c r="AO22" s="69"/>
      <c r="AP22" s="94">
        <f>SUM(AP2:AP21)</f>
        <v>39.75</v>
      </c>
      <c r="AQ22" s="69"/>
    </row>
    <row r="23" spans="1:43" x14ac:dyDescent="0.35">
      <c r="P23" s="47"/>
      <c r="Q23" s="47"/>
      <c r="S23" s="47"/>
      <c r="T23" s="47"/>
      <c r="U23" s="47"/>
      <c r="W23" s="47"/>
      <c r="X23" s="47"/>
      <c r="Y23" s="47"/>
      <c r="AA23" s="47"/>
      <c r="AB23" s="47"/>
      <c r="AF23" s="47"/>
    </row>
    <row r="24" spans="1:43" x14ac:dyDescent="0.35">
      <c r="P24" s="47"/>
      <c r="Q24" s="47"/>
      <c r="S24" s="47"/>
      <c r="T24" s="47"/>
      <c r="U24" s="47"/>
      <c r="W24" s="47"/>
      <c r="X24" s="47"/>
      <c r="Y24" s="47"/>
      <c r="AA24" s="47"/>
      <c r="AB24" s="47"/>
      <c r="AF24" s="47"/>
    </row>
    <row r="25" spans="1:43" x14ac:dyDescent="0.35">
      <c r="M25" s="69"/>
      <c r="N25" s="69"/>
      <c r="P25" s="47"/>
      <c r="Q25" s="47"/>
      <c r="S25" s="47"/>
      <c r="T25" s="47"/>
      <c r="U25" s="47"/>
      <c r="W25" s="47"/>
      <c r="X25" s="47"/>
      <c r="Y25" s="47"/>
      <c r="AA25" s="47"/>
      <c r="AB25" s="47"/>
      <c r="AF25" s="47"/>
    </row>
    <row r="26" spans="1:43" x14ac:dyDescent="0.35">
      <c r="M26" s="69"/>
      <c r="N26" s="69"/>
    </row>
    <row r="27" spans="1:43" x14ac:dyDescent="0.35">
      <c r="M27" s="69"/>
    </row>
  </sheetData>
  <sortState ref="M2:O12">
    <sortCondition ref="O2:O1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workbookViewId="0">
      <selection activeCell="C16" sqref="C16"/>
    </sheetView>
  </sheetViews>
  <sheetFormatPr defaultColWidth="8.81640625" defaultRowHeight="14.5" x14ac:dyDescent="0.35"/>
  <cols>
    <col min="1" max="1" width="28" style="53" bestFit="1" customWidth="1"/>
    <col min="2" max="2" width="16.1796875" style="53" bestFit="1" customWidth="1"/>
    <col min="3" max="3" width="12.81640625" style="53" bestFit="1" customWidth="1"/>
    <col min="4" max="4" width="8.81640625" style="53"/>
    <col min="5" max="5" width="15.81640625" style="53" bestFit="1" customWidth="1"/>
    <col min="6" max="6" width="20.81640625" style="53" bestFit="1" customWidth="1"/>
    <col min="7" max="7" width="12.81640625" style="63" bestFit="1" customWidth="1"/>
    <col min="8" max="8" width="8.81640625" style="53"/>
    <col min="9" max="9" width="18.81640625" style="53" bestFit="1" customWidth="1"/>
    <col min="10" max="10" width="19" style="53" bestFit="1" customWidth="1"/>
    <col min="11" max="11" width="16.81640625" style="53" bestFit="1" customWidth="1"/>
    <col min="12" max="12" width="12.1796875" style="63" bestFit="1" customWidth="1"/>
    <col min="13" max="15" width="8.81640625" style="53"/>
    <col min="16" max="16" width="8.81640625" style="70"/>
    <col min="17" max="16384" width="8.81640625" style="53"/>
  </cols>
  <sheetData>
    <row r="1" spans="1:12" s="52" customFormat="1" ht="18.5" x14ac:dyDescent="0.45">
      <c r="A1" s="38" t="s">
        <v>92</v>
      </c>
      <c r="B1" s="39">
        <f>B206-F206</f>
        <v>57901.289999999979</v>
      </c>
      <c r="G1" s="75"/>
      <c r="L1" s="75"/>
    </row>
    <row r="2" spans="1:12" ht="29" x14ac:dyDescent="0.35">
      <c r="A2" s="76" t="s">
        <v>96</v>
      </c>
      <c r="B2" s="77">
        <v>57901.29</v>
      </c>
    </row>
    <row r="4" spans="1:12" ht="29" x14ac:dyDescent="0.35">
      <c r="A4" s="52" t="s">
        <v>93</v>
      </c>
      <c r="B4" s="74" t="s">
        <v>75</v>
      </c>
      <c r="C4" s="51" t="s">
        <v>100</v>
      </c>
      <c r="D4" s="52"/>
      <c r="E4" s="52" t="s">
        <v>95</v>
      </c>
      <c r="F4" s="74" t="s">
        <v>94</v>
      </c>
      <c r="G4" s="51" t="s">
        <v>100</v>
      </c>
      <c r="H4" s="52"/>
      <c r="I4" s="52" t="s">
        <v>101</v>
      </c>
      <c r="J4" s="74" t="s">
        <v>102</v>
      </c>
      <c r="K4" s="78" t="s">
        <v>97</v>
      </c>
      <c r="L4" s="75" t="s">
        <v>103</v>
      </c>
    </row>
    <row r="5" spans="1:12" x14ac:dyDescent="0.35">
      <c r="A5" s="109" t="s">
        <v>259</v>
      </c>
      <c r="B5" s="110">
        <v>16938.080000000002</v>
      </c>
      <c r="C5" s="111">
        <v>43831</v>
      </c>
      <c r="E5" s="41" t="s">
        <v>148</v>
      </c>
      <c r="F5" s="42">
        <v>3328.56</v>
      </c>
      <c r="G5" s="43">
        <v>43832</v>
      </c>
      <c r="H5" s="27"/>
      <c r="I5" s="107" t="s">
        <v>149</v>
      </c>
      <c r="J5" s="27">
        <v>3328.56</v>
      </c>
      <c r="K5" s="27">
        <v>0</v>
      </c>
      <c r="L5" s="9">
        <v>43832</v>
      </c>
    </row>
    <row r="6" spans="1:12" x14ac:dyDescent="0.35">
      <c r="A6" s="53" t="s">
        <v>118</v>
      </c>
      <c r="B6" s="79">
        <v>85000</v>
      </c>
      <c r="C6" s="30">
        <v>43859</v>
      </c>
      <c r="E6" s="41" t="s">
        <v>150</v>
      </c>
      <c r="F6" s="42">
        <v>3465.18</v>
      </c>
      <c r="G6" s="43">
        <v>43832</v>
      </c>
      <c r="H6" s="27"/>
      <c r="I6" s="107" t="s">
        <v>151</v>
      </c>
      <c r="J6" s="27">
        <v>3465.18</v>
      </c>
      <c r="K6" s="27">
        <v>0</v>
      </c>
      <c r="L6" s="9">
        <v>43832</v>
      </c>
    </row>
    <row r="7" spans="1:12" x14ac:dyDescent="0.35">
      <c r="A7" s="53" t="s">
        <v>120</v>
      </c>
      <c r="B7" s="79">
        <v>365.81</v>
      </c>
      <c r="C7" s="30">
        <v>43839</v>
      </c>
      <c r="E7" s="41" t="s">
        <v>152</v>
      </c>
      <c r="F7" s="42">
        <v>1804.91</v>
      </c>
      <c r="G7" s="43">
        <v>43832</v>
      </c>
      <c r="H7" s="27"/>
      <c r="I7" s="107" t="s">
        <v>153</v>
      </c>
      <c r="J7" s="27">
        <v>1804.91</v>
      </c>
      <c r="K7" s="27">
        <v>0</v>
      </c>
      <c r="L7" s="9">
        <v>43832</v>
      </c>
    </row>
    <row r="8" spans="1:12" x14ac:dyDescent="0.35">
      <c r="A8" s="53" t="s">
        <v>121</v>
      </c>
      <c r="B8" s="79">
        <v>10.99</v>
      </c>
      <c r="C8" s="30">
        <v>43858</v>
      </c>
      <c r="E8" s="41" t="s">
        <v>154</v>
      </c>
      <c r="F8" s="42">
        <v>132.94</v>
      </c>
      <c r="G8" s="43">
        <v>43832</v>
      </c>
      <c r="H8" s="27"/>
      <c r="I8" s="107" t="s">
        <v>155</v>
      </c>
      <c r="J8" s="27">
        <v>132.94</v>
      </c>
      <c r="K8" s="27">
        <v>0</v>
      </c>
      <c r="L8" s="9">
        <v>43832</v>
      </c>
    </row>
    <row r="9" spans="1:12" x14ac:dyDescent="0.35">
      <c r="A9" s="53" t="s">
        <v>122</v>
      </c>
      <c r="B9" s="79">
        <v>11.9</v>
      </c>
      <c r="C9" s="30">
        <v>43864</v>
      </c>
      <c r="E9" s="41" t="s">
        <v>156</v>
      </c>
      <c r="F9" s="42">
        <v>62.98</v>
      </c>
      <c r="G9" s="43">
        <v>43832</v>
      </c>
      <c r="H9" s="27"/>
      <c r="I9" s="107" t="s">
        <v>155</v>
      </c>
      <c r="J9" s="27">
        <v>62.98</v>
      </c>
      <c r="K9" s="27">
        <v>0</v>
      </c>
      <c r="L9" s="9">
        <v>43832</v>
      </c>
    </row>
    <row r="10" spans="1:12" x14ac:dyDescent="0.35">
      <c r="A10" s="53" t="s">
        <v>119</v>
      </c>
      <c r="B10" s="79">
        <v>100000</v>
      </c>
      <c r="C10" s="30">
        <v>43866</v>
      </c>
      <c r="E10" s="41" t="s">
        <v>157</v>
      </c>
      <c r="F10" s="42">
        <v>2920.77</v>
      </c>
      <c r="G10" s="43">
        <v>43832</v>
      </c>
      <c r="H10" s="27"/>
      <c r="I10" s="107" t="s">
        <v>158</v>
      </c>
      <c r="J10" s="27">
        <v>2920.77</v>
      </c>
      <c r="K10" s="27">
        <v>0</v>
      </c>
      <c r="L10" s="9">
        <v>43832</v>
      </c>
    </row>
    <row r="11" spans="1:12" x14ac:dyDescent="0.35">
      <c r="A11" s="53" t="s">
        <v>260</v>
      </c>
      <c r="B11" s="70">
        <v>394.2</v>
      </c>
      <c r="C11" s="30">
        <v>43892</v>
      </c>
      <c r="E11" s="41" t="s">
        <v>159</v>
      </c>
      <c r="F11" s="42">
        <v>9.99</v>
      </c>
      <c r="G11" s="43">
        <v>43835</v>
      </c>
      <c r="H11" s="27"/>
      <c r="I11" s="107" t="s">
        <v>160</v>
      </c>
      <c r="J11" s="27">
        <v>9.99</v>
      </c>
      <c r="K11" s="27">
        <v>0</v>
      </c>
      <c r="L11" s="9">
        <v>43835</v>
      </c>
    </row>
    <row r="12" spans="1:12" x14ac:dyDescent="0.35">
      <c r="A12" s="69" t="s">
        <v>125</v>
      </c>
      <c r="B12" s="70">
        <v>7.99</v>
      </c>
      <c r="C12" s="30">
        <v>43892</v>
      </c>
      <c r="E12" s="41" t="s">
        <v>161</v>
      </c>
      <c r="F12" s="42">
        <v>503</v>
      </c>
      <c r="G12" s="43">
        <v>43836</v>
      </c>
      <c r="H12" s="27"/>
      <c r="I12" s="107" t="s">
        <v>162</v>
      </c>
      <c r="J12" s="27">
        <v>503</v>
      </c>
      <c r="K12" s="27">
        <v>0</v>
      </c>
      <c r="L12" s="9">
        <v>43836</v>
      </c>
    </row>
    <row r="13" spans="1:12" x14ac:dyDescent="0.35">
      <c r="A13" s="53" t="s">
        <v>262</v>
      </c>
      <c r="B13" s="70">
        <v>83333</v>
      </c>
      <c r="C13" s="30">
        <v>43910</v>
      </c>
      <c r="E13" s="41" t="s">
        <v>163</v>
      </c>
      <c r="F13" s="42">
        <v>6332.1</v>
      </c>
      <c r="G13" s="43">
        <v>43837</v>
      </c>
      <c r="H13" s="27"/>
      <c r="I13" s="107" t="s">
        <v>164</v>
      </c>
      <c r="J13" s="27">
        <v>6332.1</v>
      </c>
      <c r="K13" s="27">
        <v>0</v>
      </c>
      <c r="L13" s="9">
        <v>43837</v>
      </c>
    </row>
    <row r="14" spans="1:12" x14ac:dyDescent="0.35">
      <c r="A14" s="53" t="s">
        <v>371</v>
      </c>
      <c r="B14" s="70">
        <v>100000</v>
      </c>
      <c r="C14" s="30">
        <v>43923</v>
      </c>
      <c r="E14" s="41" t="s">
        <v>165</v>
      </c>
      <c r="F14" s="42">
        <v>2128.34</v>
      </c>
      <c r="G14" s="43">
        <v>43837</v>
      </c>
      <c r="H14" s="27"/>
      <c r="I14" s="107" t="s">
        <v>149</v>
      </c>
      <c r="J14" s="27">
        <v>2128.34</v>
      </c>
      <c r="K14" s="27">
        <v>0</v>
      </c>
      <c r="L14" s="9">
        <v>43837</v>
      </c>
    </row>
    <row r="15" spans="1:12" x14ac:dyDescent="0.35">
      <c r="E15" s="41" t="s">
        <v>166</v>
      </c>
      <c r="F15" s="42">
        <v>1820.62</v>
      </c>
      <c r="G15" s="43">
        <v>43837</v>
      </c>
      <c r="H15" s="27"/>
      <c r="I15" s="107" t="s">
        <v>151</v>
      </c>
      <c r="J15" s="27">
        <v>1820.62</v>
      </c>
      <c r="K15" s="27">
        <v>0</v>
      </c>
      <c r="L15" s="9">
        <v>43837</v>
      </c>
    </row>
    <row r="16" spans="1:12" x14ac:dyDescent="0.35">
      <c r="B16" s="70"/>
      <c r="E16" s="41" t="s">
        <v>167</v>
      </c>
      <c r="F16" s="42">
        <v>8673.9699999999993</v>
      </c>
      <c r="G16" s="43">
        <v>43837</v>
      </c>
      <c r="H16" s="27"/>
      <c r="I16" s="107" t="s">
        <v>158</v>
      </c>
      <c r="J16" s="27">
        <v>8673.9699999999993</v>
      </c>
      <c r="K16" s="27">
        <v>0</v>
      </c>
      <c r="L16" s="9">
        <v>43837</v>
      </c>
    </row>
    <row r="17" spans="2:12" x14ac:dyDescent="0.35">
      <c r="B17" s="70"/>
      <c r="E17" s="41" t="s">
        <v>168</v>
      </c>
      <c r="F17" s="42">
        <v>5412.81</v>
      </c>
      <c r="G17" s="43">
        <v>43837</v>
      </c>
      <c r="H17" s="27"/>
      <c r="I17" s="107" t="s">
        <v>153</v>
      </c>
      <c r="J17" s="27">
        <v>5412.81</v>
      </c>
      <c r="K17" s="27">
        <v>0</v>
      </c>
      <c r="L17" s="9">
        <v>43837</v>
      </c>
    </row>
    <row r="18" spans="2:12" x14ac:dyDescent="0.35">
      <c r="B18" s="70"/>
      <c r="E18" s="41" t="s">
        <v>169</v>
      </c>
      <c r="F18" s="42">
        <v>341</v>
      </c>
      <c r="G18" s="43">
        <v>43837</v>
      </c>
      <c r="H18" s="27"/>
      <c r="I18" s="107" t="s">
        <v>155</v>
      </c>
      <c r="J18" s="27">
        <v>341</v>
      </c>
      <c r="K18" s="27">
        <v>0</v>
      </c>
      <c r="L18" s="9">
        <v>43837</v>
      </c>
    </row>
    <row r="19" spans="2:12" x14ac:dyDescent="0.35">
      <c r="B19" s="70"/>
      <c r="E19" s="41" t="s">
        <v>170</v>
      </c>
      <c r="F19" s="42">
        <v>1165.1199999999999</v>
      </c>
      <c r="G19" s="43">
        <v>43837</v>
      </c>
      <c r="H19" s="27"/>
      <c r="I19" s="107" t="s">
        <v>171</v>
      </c>
      <c r="J19" s="27">
        <v>1165.1199999999999</v>
      </c>
      <c r="K19" s="27">
        <v>0</v>
      </c>
      <c r="L19" s="9">
        <v>43837</v>
      </c>
    </row>
    <row r="20" spans="2:12" x14ac:dyDescent="0.35">
      <c r="B20" s="70"/>
      <c r="E20" s="41" t="s">
        <v>172</v>
      </c>
      <c r="F20" s="42">
        <v>67.989999999999995</v>
      </c>
      <c r="G20" s="43">
        <v>43839</v>
      </c>
      <c r="H20" s="27"/>
      <c r="I20" s="107" t="s">
        <v>173</v>
      </c>
      <c r="J20" s="27">
        <v>67.989999999999995</v>
      </c>
      <c r="K20" s="27">
        <v>0</v>
      </c>
      <c r="L20" s="9">
        <v>43839</v>
      </c>
    </row>
    <row r="21" spans="2:12" x14ac:dyDescent="0.35">
      <c r="B21" s="70"/>
      <c r="E21" s="41"/>
      <c r="F21" s="42"/>
      <c r="G21" s="43"/>
      <c r="H21" s="27"/>
      <c r="I21" s="107" t="s">
        <v>174</v>
      </c>
      <c r="J21" s="27">
        <v>0</v>
      </c>
      <c r="K21" s="27">
        <v>9614.33</v>
      </c>
      <c r="L21" s="9">
        <v>43839</v>
      </c>
    </row>
    <row r="22" spans="2:12" x14ac:dyDescent="0.35">
      <c r="B22" s="70"/>
      <c r="E22" s="41" t="s">
        <v>175</v>
      </c>
      <c r="F22" s="42">
        <v>48.97</v>
      </c>
      <c r="G22" s="43">
        <v>43841</v>
      </c>
      <c r="H22" s="27"/>
      <c r="I22" s="107" t="s">
        <v>176</v>
      </c>
      <c r="J22" s="27">
        <v>48.97</v>
      </c>
      <c r="K22" s="27">
        <v>0</v>
      </c>
      <c r="L22" s="9">
        <v>43841</v>
      </c>
    </row>
    <row r="23" spans="2:12" x14ac:dyDescent="0.35">
      <c r="B23" s="70"/>
      <c r="E23" s="41" t="s">
        <v>177</v>
      </c>
      <c r="F23" s="42">
        <v>2600</v>
      </c>
      <c r="G23" s="43">
        <v>43843</v>
      </c>
      <c r="H23" s="27"/>
      <c r="I23" s="107" t="s">
        <v>178</v>
      </c>
      <c r="J23" s="27">
        <v>2600</v>
      </c>
      <c r="K23" s="27">
        <v>0</v>
      </c>
      <c r="L23" s="9">
        <v>43843</v>
      </c>
    </row>
    <row r="24" spans="2:12" x14ac:dyDescent="0.35">
      <c r="B24" s="70"/>
      <c r="E24" s="41" t="s">
        <v>179</v>
      </c>
      <c r="F24" s="42">
        <v>2553.59</v>
      </c>
      <c r="G24" s="43">
        <v>43844</v>
      </c>
      <c r="H24" s="27"/>
      <c r="I24" s="107" t="s">
        <v>180</v>
      </c>
      <c r="J24" s="27">
        <v>2553.59</v>
      </c>
      <c r="K24" s="27">
        <v>0</v>
      </c>
      <c r="L24" s="9">
        <v>43844</v>
      </c>
    </row>
    <row r="25" spans="2:12" x14ac:dyDescent="0.35">
      <c r="B25" s="70"/>
      <c r="E25" s="41" t="s">
        <v>181</v>
      </c>
      <c r="F25" s="42">
        <v>4313.03</v>
      </c>
      <c r="G25" s="43">
        <v>43844</v>
      </c>
      <c r="H25" s="27"/>
      <c r="I25" s="107" t="s">
        <v>153</v>
      </c>
      <c r="J25" s="27">
        <v>4313.03</v>
      </c>
      <c r="K25" s="27">
        <v>0</v>
      </c>
      <c r="L25" s="9">
        <v>43844</v>
      </c>
    </row>
    <row r="26" spans="2:12" x14ac:dyDescent="0.35">
      <c r="B26" s="70"/>
      <c r="E26" s="41" t="s">
        <v>182</v>
      </c>
      <c r="F26" s="42">
        <v>3335.75</v>
      </c>
      <c r="G26" s="43">
        <v>43844</v>
      </c>
      <c r="H26" s="27"/>
      <c r="I26" s="107" t="s">
        <v>158</v>
      </c>
      <c r="J26" s="27">
        <v>3335.75</v>
      </c>
      <c r="K26" s="27">
        <v>0</v>
      </c>
      <c r="L26" s="9">
        <v>43844</v>
      </c>
    </row>
    <row r="27" spans="2:12" x14ac:dyDescent="0.35">
      <c r="B27" s="70"/>
      <c r="E27" s="41" t="s">
        <v>183</v>
      </c>
      <c r="F27" s="42">
        <v>268.06</v>
      </c>
      <c r="G27" s="43">
        <v>43844</v>
      </c>
      <c r="H27" s="27"/>
      <c r="I27" s="107" t="s">
        <v>155</v>
      </c>
      <c r="J27" s="27">
        <v>268.06</v>
      </c>
      <c r="K27" s="27">
        <v>0</v>
      </c>
      <c r="L27" s="9">
        <v>43844</v>
      </c>
    </row>
    <row r="28" spans="2:12" x14ac:dyDescent="0.35">
      <c r="B28" s="70"/>
      <c r="E28" s="41" t="s">
        <v>184</v>
      </c>
      <c r="F28" s="42">
        <v>2607.5100000000002</v>
      </c>
      <c r="G28" s="43">
        <v>43844</v>
      </c>
      <c r="H28" s="27"/>
      <c r="I28" s="107" t="s">
        <v>185</v>
      </c>
      <c r="J28" s="27">
        <v>2607.5100000000002</v>
      </c>
      <c r="K28" s="27">
        <v>0</v>
      </c>
      <c r="L28" s="9">
        <v>43844</v>
      </c>
    </row>
    <row r="29" spans="2:12" x14ac:dyDescent="0.35">
      <c r="B29" s="70"/>
      <c r="E29" s="41" t="s">
        <v>186</v>
      </c>
      <c r="F29" s="42">
        <v>1593.71</v>
      </c>
      <c r="G29" s="43">
        <v>43844</v>
      </c>
      <c r="H29" s="27"/>
      <c r="I29" s="107" t="s">
        <v>151</v>
      </c>
      <c r="J29" s="27">
        <v>1593.71</v>
      </c>
      <c r="K29" s="27">
        <v>0</v>
      </c>
      <c r="L29" s="9">
        <v>43844</v>
      </c>
    </row>
    <row r="30" spans="2:12" x14ac:dyDescent="0.35">
      <c r="B30" s="70"/>
      <c r="E30" s="41" t="s">
        <v>187</v>
      </c>
      <c r="F30" s="42">
        <v>2255.86</v>
      </c>
      <c r="G30" s="43">
        <v>43844</v>
      </c>
      <c r="H30" s="27"/>
      <c r="I30" s="107" t="s">
        <v>149</v>
      </c>
      <c r="J30" s="27">
        <v>2255.86</v>
      </c>
      <c r="K30" s="27">
        <v>0</v>
      </c>
      <c r="L30" s="9">
        <v>43844</v>
      </c>
    </row>
    <row r="31" spans="2:12" x14ac:dyDescent="0.35">
      <c r="B31" s="70"/>
      <c r="E31" s="41" t="s">
        <v>188</v>
      </c>
      <c r="F31" s="42">
        <v>3821.09</v>
      </c>
      <c r="G31" s="43">
        <v>43844</v>
      </c>
      <c r="H31" s="27"/>
      <c r="I31" s="107" t="s">
        <v>189</v>
      </c>
      <c r="J31" s="27">
        <v>3821.09</v>
      </c>
      <c r="K31" s="27">
        <v>0</v>
      </c>
      <c r="L31" s="9">
        <v>43844</v>
      </c>
    </row>
    <row r="32" spans="2:12" x14ac:dyDescent="0.35">
      <c r="B32" s="70"/>
      <c r="E32" s="41" t="s">
        <v>190</v>
      </c>
      <c r="F32" s="42">
        <v>14.99</v>
      </c>
      <c r="G32" s="43">
        <v>43847</v>
      </c>
      <c r="H32" s="27"/>
      <c r="I32" s="107" t="s">
        <v>191</v>
      </c>
      <c r="J32" s="27">
        <v>14.99</v>
      </c>
      <c r="K32" s="27">
        <v>0</v>
      </c>
      <c r="L32" s="9">
        <v>43847</v>
      </c>
    </row>
    <row r="33" spans="2:12" x14ac:dyDescent="0.35">
      <c r="B33" s="70"/>
      <c r="E33" s="41" t="s">
        <v>192</v>
      </c>
      <c r="F33" s="42">
        <v>3348.63</v>
      </c>
      <c r="G33" s="43">
        <v>43851</v>
      </c>
      <c r="H33" s="27"/>
      <c r="I33" s="107" t="s">
        <v>193</v>
      </c>
      <c r="J33" s="27">
        <v>3348.63</v>
      </c>
      <c r="K33" s="27">
        <v>0</v>
      </c>
      <c r="L33" s="9">
        <v>43851</v>
      </c>
    </row>
    <row r="34" spans="2:12" x14ac:dyDescent="0.35">
      <c r="B34" s="70"/>
      <c r="E34" s="41" t="s">
        <v>194</v>
      </c>
      <c r="F34" s="42">
        <v>79.98</v>
      </c>
      <c r="G34" s="43">
        <v>43851</v>
      </c>
      <c r="H34" s="27"/>
      <c r="I34" s="107" t="s">
        <v>193</v>
      </c>
      <c r="J34" s="27">
        <v>79.98</v>
      </c>
      <c r="K34" s="27">
        <v>0</v>
      </c>
      <c r="L34" s="9">
        <v>43851</v>
      </c>
    </row>
    <row r="35" spans="2:12" x14ac:dyDescent="0.35">
      <c r="B35" s="70"/>
      <c r="E35" s="41" t="s">
        <v>195</v>
      </c>
      <c r="F35" s="42">
        <v>2311.0500000000002</v>
      </c>
      <c r="G35" s="43">
        <v>43851</v>
      </c>
      <c r="H35" s="27"/>
      <c r="I35" s="107" t="s">
        <v>149</v>
      </c>
      <c r="J35" s="27">
        <v>2311.0500000000002</v>
      </c>
      <c r="K35" s="27">
        <v>0</v>
      </c>
      <c r="L35" s="9">
        <v>43851</v>
      </c>
    </row>
    <row r="36" spans="2:12" x14ac:dyDescent="0.35">
      <c r="B36" s="70"/>
      <c r="E36" s="41" t="s">
        <v>196</v>
      </c>
      <c r="F36" s="42">
        <v>2248.09</v>
      </c>
      <c r="G36" s="43">
        <v>43851</v>
      </c>
      <c r="H36" s="27"/>
      <c r="I36" s="107" t="s">
        <v>151</v>
      </c>
      <c r="J36" s="27">
        <v>2248.09</v>
      </c>
      <c r="K36" s="27">
        <v>0</v>
      </c>
      <c r="L36" s="9">
        <v>43851</v>
      </c>
    </row>
    <row r="37" spans="2:12" x14ac:dyDescent="0.35">
      <c r="B37" s="70"/>
      <c r="E37" s="41" t="s">
        <v>197</v>
      </c>
      <c r="F37" s="42">
        <v>3312.78</v>
      </c>
      <c r="G37" s="43">
        <v>43851</v>
      </c>
      <c r="H37" s="27"/>
      <c r="I37" s="107" t="s">
        <v>153</v>
      </c>
      <c r="J37" s="27">
        <v>3312.78</v>
      </c>
      <c r="K37" s="27">
        <v>0</v>
      </c>
      <c r="L37" s="9">
        <v>43851</v>
      </c>
    </row>
    <row r="38" spans="2:12" x14ac:dyDescent="0.35">
      <c r="B38" s="70"/>
      <c r="E38" s="41" t="s">
        <v>198</v>
      </c>
      <c r="F38" s="42">
        <v>824.54</v>
      </c>
      <c r="G38" s="43">
        <v>43851</v>
      </c>
      <c r="H38" s="27"/>
      <c r="I38" s="107" t="s">
        <v>199</v>
      </c>
      <c r="J38" s="27">
        <v>824.54</v>
      </c>
      <c r="K38" s="27">
        <v>0</v>
      </c>
      <c r="L38" s="9">
        <v>43851</v>
      </c>
    </row>
    <row r="39" spans="2:12" x14ac:dyDescent="0.35">
      <c r="B39" s="70"/>
      <c r="E39" s="41" t="s">
        <v>200</v>
      </c>
      <c r="F39" s="42">
        <v>4125.62</v>
      </c>
      <c r="G39" s="43">
        <v>43851</v>
      </c>
      <c r="H39" s="27"/>
      <c r="I39" s="107" t="s">
        <v>158</v>
      </c>
      <c r="J39" s="27">
        <v>4125.62</v>
      </c>
      <c r="K39" s="27">
        <v>0</v>
      </c>
      <c r="L39" s="9">
        <v>43851</v>
      </c>
    </row>
    <row r="40" spans="2:12" x14ac:dyDescent="0.35">
      <c r="B40" s="70"/>
      <c r="E40" s="41" t="s">
        <v>201</v>
      </c>
      <c r="F40" s="42">
        <v>377.54</v>
      </c>
      <c r="G40" s="43">
        <v>43851</v>
      </c>
      <c r="H40" s="27"/>
      <c r="I40" s="107" t="s">
        <v>155</v>
      </c>
      <c r="J40" s="27">
        <v>377.54</v>
      </c>
      <c r="K40" s="27">
        <v>0</v>
      </c>
      <c r="L40" s="9">
        <v>43851</v>
      </c>
    </row>
    <row r="41" spans="2:12" x14ac:dyDescent="0.35">
      <c r="B41" s="70"/>
      <c r="E41" s="41" t="s">
        <v>202</v>
      </c>
      <c r="F41" s="42">
        <v>0</v>
      </c>
      <c r="G41" s="41"/>
      <c r="H41" s="27"/>
      <c r="I41" s="107"/>
      <c r="J41" s="27"/>
      <c r="K41" s="27"/>
      <c r="L41" s="9"/>
    </row>
    <row r="42" spans="2:12" x14ac:dyDescent="0.35">
      <c r="B42" s="70"/>
      <c r="E42" s="41" t="s">
        <v>203</v>
      </c>
      <c r="F42" s="42">
        <v>2198.6999999999998</v>
      </c>
      <c r="G42" s="43">
        <v>43858</v>
      </c>
      <c r="H42" s="27"/>
      <c r="I42" s="107" t="s">
        <v>204</v>
      </c>
      <c r="J42" s="27">
        <v>2198.6999999999998</v>
      </c>
      <c r="K42" s="27">
        <v>0</v>
      </c>
      <c r="L42" s="9">
        <v>43858</v>
      </c>
    </row>
    <row r="43" spans="2:12" x14ac:dyDescent="0.35">
      <c r="B43" s="70"/>
      <c r="E43" s="41" t="s">
        <v>205</v>
      </c>
      <c r="F43" s="42">
        <v>82.97</v>
      </c>
      <c r="G43" s="43">
        <v>43858</v>
      </c>
      <c r="H43" s="27"/>
      <c r="I43" s="107" t="s">
        <v>204</v>
      </c>
      <c r="J43" s="27">
        <v>82.97</v>
      </c>
      <c r="K43" s="27">
        <v>0</v>
      </c>
      <c r="L43" s="9">
        <v>43858</v>
      </c>
    </row>
    <row r="44" spans="2:12" x14ac:dyDescent="0.35">
      <c r="B44" s="70"/>
      <c r="E44" s="41" t="s">
        <v>206</v>
      </c>
      <c r="F44" s="42">
        <v>139.9</v>
      </c>
      <c r="G44" s="43">
        <v>43859</v>
      </c>
      <c r="H44" s="27"/>
      <c r="I44" s="107" t="s">
        <v>207</v>
      </c>
      <c r="J44" s="27">
        <v>139.9</v>
      </c>
      <c r="K44" s="27">
        <v>0</v>
      </c>
      <c r="L44" s="9">
        <v>43859</v>
      </c>
    </row>
    <row r="45" spans="2:12" x14ac:dyDescent="0.35">
      <c r="B45" s="70"/>
      <c r="E45" s="41" t="s">
        <v>208</v>
      </c>
      <c r="F45" s="42">
        <v>1950.21</v>
      </c>
      <c r="G45" s="43">
        <v>43859</v>
      </c>
      <c r="H45" s="27"/>
      <c r="I45" s="107" t="s">
        <v>149</v>
      </c>
      <c r="J45" s="27">
        <v>1950.21</v>
      </c>
      <c r="K45" s="27">
        <v>0</v>
      </c>
      <c r="L45" s="9">
        <v>43859</v>
      </c>
    </row>
    <row r="46" spans="2:12" x14ac:dyDescent="0.35">
      <c r="B46" s="70"/>
      <c r="E46" s="41" t="s">
        <v>209</v>
      </c>
      <c r="F46" s="42">
        <v>3678.23</v>
      </c>
      <c r="G46" s="43">
        <v>43859</v>
      </c>
      <c r="H46" s="27"/>
      <c r="I46" s="107" t="s">
        <v>153</v>
      </c>
      <c r="J46" s="27">
        <v>3678.23</v>
      </c>
      <c r="K46" s="27">
        <v>0</v>
      </c>
      <c r="L46" s="9">
        <v>43859</v>
      </c>
    </row>
    <row r="47" spans="2:12" x14ac:dyDescent="0.35">
      <c r="B47" s="70"/>
      <c r="E47" s="41" t="s">
        <v>210</v>
      </c>
      <c r="F47" s="42">
        <v>4081.1</v>
      </c>
      <c r="G47" s="43">
        <v>43859</v>
      </c>
      <c r="H47" s="27"/>
      <c r="I47" s="107" t="s">
        <v>151</v>
      </c>
      <c r="J47" s="27">
        <v>4081.1</v>
      </c>
      <c r="K47" s="27">
        <v>0</v>
      </c>
      <c r="L47" s="9">
        <v>43859</v>
      </c>
    </row>
    <row r="48" spans="2:12" x14ac:dyDescent="0.35">
      <c r="B48" s="70"/>
      <c r="E48" s="41" t="s">
        <v>211</v>
      </c>
      <c r="F48" s="42">
        <v>218.18</v>
      </c>
      <c r="G48" s="43">
        <v>43859</v>
      </c>
      <c r="H48" s="27"/>
      <c r="I48" s="107" t="s">
        <v>212</v>
      </c>
      <c r="J48" s="27">
        <v>218.18</v>
      </c>
      <c r="K48" s="27">
        <v>0</v>
      </c>
      <c r="L48" s="9">
        <v>43859</v>
      </c>
    </row>
    <row r="49" spans="2:12" x14ac:dyDescent="0.35">
      <c r="B49" s="70"/>
      <c r="E49" s="41" t="s">
        <v>213</v>
      </c>
      <c r="F49" s="42">
        <v>227.91</v>
      </c>
      <c r="G49" s="43">
        <v>43859</v>
      </c>
      <c r="H49" s="27"/>
      <c r="I49" s="107" t="s">
        <v>155</v>
      </c>
      <c r="J49" s="27">
        <v>227.91</v>
      </c>
      <c r="K49" s="27">
        <v>0</v>
      </c>
      <c r="L49" s="9">
        <v>43859</v>
      </c>
    </row>
    <row r="50" spans="2:12" x14ac:dyDescent="0.35">
      <c r="B50" s="70"/>
      <c r="E50" s="41" t="s">
        <v>214</v>
      </c>
      <c r="F50" s="42">
        <v>3416.03</v>
      </c>
      <c r="G50" s="43">
        <v>43859</v>
      </c>
      <c r="H50" s="27"/>
      <c r="I50" s="107" t="s">
        <v>158</v>
      </c>
      <c r="J50" s="27">
        <v>3416.03</v>
      </c>
      <c r="K50" s="27">
        <v>0</v>
      </c>
      <c r="L50" s="9">
        <v>43859</v>
      </c>
    </row>
    <row r="51" spans="2:12" x14ac:dyDescent="0.35">
      <c r="B51" s="70"/>
      <c r="E51" s="41" t="s">
        <v>215</v>
      </c>
      <c r="F51" s="42">
        <v>150.88</v>
      </c>
      <c r="G51" s="43">
        <v>43859</v>
      </c>
      <c r="H51" s="27"/>
      <c r="I51" s="107" t="s">
        <v>216</v>
      </c>
      <c r="J51" s="27">
        <v>150.88</v>
      </c>
      <c r="K51" s="27">
        <v>0</v>
      </c>
      <c r="L51" s="9">
        <v>43859</v>
      </c>
    </row>
    <row r="52" spans="2:12" x14ac:dyDescent="0.35">
      <c r="B52" s="70"/>
      <c r="E52" s="41" t="s">
        <v>217</v>
      </c>
      <c r="F52" s="42">
        <v>301.14999999999998</v>
      </c>
      <c r="G52" s="43">
        <v>43859</v>
      </c>
      <c r="H52" s="27"/>
      <c r="I52" s="107" t="s">
        <v>218</v>
      </c>
      <c r="J52" s="27">
        <v>301.14999999999998</v>
      </c>
      <c r="K52" s="27">
        <v>0</v>
      </c>
      <c r="L52" s="9">
        <v>43859</v>
      </c>
    </row>
    <row r="53" spans="2:12" x14ac:dyDescent="0.35">
      <c r="B53" s="70"/>
      <c r="E53" s="41" t="s">
        <v>219</v>
      </c>
      <c r="F53" s="42">
        <v>480.22</v>
      </c>
      <c r="G53" s="43">
        <v>43859</v>
      </c>
      <c r="H53" s="27"/>
      <c r="I53" s="107" t="s">
        <v>220</v>
      </c>
      <c r="J53" s="27">
        <v>480.22</v>
      </c>
      <c r="K53" s="27">
        <v>0</v>
      </c>
      <c r="L53" s="9">
        <v>43859</v>
      </c>
    </row>
    <row r="54" spans="2:12" x14ac:dyDescent="0.35">
      <c r="B54" s="70"/>
      <c r="E54" s="41" t="s">
        <v>221</v>
      </c>
      <c r="F54" s="42">
        <v>244.99</v>
      </c>
      <c r="G54" s="43">
        <v>43859</v>
      </c>
      <c r="H54" s="27"/>
      <c r="I54" s="107" t="s">
        <v>222</v>
      </c>
      <c r="J54" s="27">
        <v>244.99</v>
      </c>
      <c r="K54" s="27">
        <v>0</v>
      </c>
      <c r="L54" s="9">
        <v>43859</v>
      </c>
    </row>
    <row r="55" spans="2:12" x14ac:dyDescent="0.35">
      <c r="B55" s="70"/>
      <c r="E55" s="41" t="s">
        <v>223</v>
      </c>
      <c r="F55" s="42">
        <v>483.9</v>
      </c>
      <c r="G55" s="43">
        <v>43859</v>
      </c>
      <c r="H55" s="27"/>
      <c r="I55" s="107" t="s">
        <v>224</v>
      </c>
      <c r="J55" s="27">
        <v>483.9</v>
      </c>
      <c r="K55" s="27">
        <v>0</v>
      </c>
      <c r="L55" s="9">
        <v>43859</v>
      </c>
    </row>
    <row r="56" spans="2:12" x14ac:dyDescent="0.35">
      <c r="B56" s="70"/>
      <c r="E56" s="41" t="s">
        <v>225</v>
      </c>
      <c r="F56" s="42">
        <v>363.34</v>
      </c>
      <c r="G56" s="43">
        <v>43859</v>
      </c>
      <c r="H56" s="27"/>
      <c r="I56" s="107" t="s">
        <v>226</v>
      </c>
      <c r="J56" s="27">
        <v>363.34</v>
      </c>
      <c r="K56" s="27">
        <v>0</v>
      </c>
      <c r="L56" s="9">
        <v>43859</v>
      </c>
    </row>
    <row r="57" spans="2:12" x14ac:dyDescent="0.35">
      <c r="B57" s="70"/>
      <c r="E57" s="41" t="s">
        <v>227</v>
      </c>
      <c r="F57" s="42">
        <v>73.06</v>
      </c>
      <c r="G57" s="43">
        <v>43859</v>
      </c>
      <c r="H57" s="27"/>
      <c r="I57" s="107" t="s">
        <v>228</v>
      </c>
      <c r="J57" s="27">
        <v>73.06</v>
      </c>
      <c r="K57" s="27">
        <v>0</v>
      </c>
      <c r="L57" s="9">
        <v>43859</v>
      </c>
    </row>
    <row r="58" spans="2:12" x14ac:dyDescent="0.35">
      <c r="B58" s="70"/>
      <c r="E58" s="41" t="s">
        <v>229</v>
      </c>
      <c r="F58" s="42">
        <v>343.81</v>
      </c>
      <c r="G58" s="43">
        <v>43859</v>
      </c>
      <c r="H58" s="27"/>
      <c r="I58" s="107" t="s">
        <v>230</v>
      </c>
      <c r="J58" s="27">
        <v>343.81</v>
      </c>
      <c r="K58" s="27">
        <v>0</v>
      </c>
      <c r="L58" s="9">
        <v>43859</v>
      </c>
    </row>
    <row r="59" spans="2:12" x14ac:dyDescent="0.35">
      <c r="B59" s="70"/>
      <c r="E59" s="41" t="s">
        <v>231</v>
      </c>
      <c r="F59" s="42">
        <v>382.97</v>
      </c>
      <c r="G59" s="43">
        <v>43859</v>
      </c>
      <c r="H59" s="27"/>
      <c r="I59" s="107" t="s">
        <v>232</v>
      </c>
      <c r="J59" s="27">
        <v>382.97</v>
      </c>
      <c r="K59" s="27">
        <v>0</v>
      </c>
      <c r="L59" s="9">
        <v>43859</v>
      </c>
    </row>
    <row r="60" spans="2:12" x14ac:dyDescent="0.35">
      <c r="B60" s="70"/>
      <c r="E60" s="41" t="s">
        <v>233</v>
      </c>
      <c r="F60" s="42">
        <v>146.96</v>
      </c>
      <c r="G60" s="43">
        <v>43859</v>
      </c>
      <c r="H60" s="27"/>
      <c r="I60" s="107" t="s">
        <v>234</v>
      </c>
      <c r="J60" s="27">
        <v>146.96</v>
      </c>
      <c r="K60" s="27">
        <v>0</v>
      </c>
      <c r="L60" s="9">
        <v>43859</v>
      </c>
    </row>
    <row r="61" spans="2:12" x14ac:dyDescent="0.35">
      <c r="B61" s="70"/>
      <c r="E61" s="41" t="s">
        <v>235</v>
      </c>
      <c r="F61" s="42">
        <v>351.7</v>
      </c>
      <c r="G61" s="43">
        <v>43859</v>
      </c>
      <c r="H61" s="27"/>
      <c r="I61" s="107" t="s">
        <v>236</v>
      </c>
      <c r="J61" s="27">
        <v>351.7</v>
      </c>
      <c r="K61" s="27">
        <v>0</v>
      </c>
      <c r="L61" s="9">
        <v>43859</v>
      </c>
    </row>
    <row r="62" spans="2:12" x14ac:dyDescent="0.35">
      <c r="B62" s="70"/>
      <c r="E62" s="41" t="s">
        <v>237</v>
      </c>
      <c r="F62" s="42">
        <v>979.29</v>
      </c>
      <c r="G62" s="43">
        <v>43861</v>
      </c>
      <c r="H62" s="27"/>
      <c r="I62" s="107" t="s">
        <v>258</v>
      </c>
      <c r="J62" s="27">
        <v>979.29</v>
      </c>
      <c r="K62" s="27">
        <v>0</v>
      </c>
      <c r="L62" s="9">
        <v>43861</v>
      </c>
    </row>
    <row r="63" spans="2:12" x14ac:dyDescent="0.35">
      <c r="B63" s="70"/>
      <c r="E63" s="41" t="s">
        <v>238</v>
      </c>
      <c r="F63" s="42">
        <v>18.95</v>
      </c>
      <c r="G63" s="43">
        <v>43862</v>
      </c>
      <c r="H63" s="27"/>
      <c r="I63" s="107" t="s">
        <v>239</v>
      </c>
      <c r="J63" s="27">
        <v>18.95</v>
      </c>
      <c r="K63" s="27">
        <v>0</v>
      </c>
      <c r="L63" s="9">
        <v>43862</v>
      </c>
    </row>
    <row r="64" spans="2:12" x14ac:dyDescent="0.35">
      <c r="B64" s="70"/>
      <c r="E64" s="41" t="s">
        <v>240</v>
      </c>
      <c r="F64" s="42">
        <v>202.44</v>
      </c>
      <c r="G64" s="43">
        <v>43863</v>
      </c>
      <c r="H64" s="27"/>
      <c r="I64" s="107" t="s">
        <v>241</v>
      </c>
      <c r="J64" s="27">
        <v>202.44</v>
      </c>
      <c r="K64" s="27">
        <v>0</v>
      </c>
      <c r="L64" s="9">
        <v>43863</v>
      </c>
    </row>
    <row r="65" spans="2:12" x14ac:dyDescent="0.35">
      <c r="B65" s="70"/>
      <c r="E65" s="107" t="s">
        <v>124</v>
      </c>
      <c r="F65" s="27">
        <v>3993.02</v>
      </c>
      <c r="G65" s="43">
        <v>43892</v>
      </c>
      <c r="H65" s="27"/>
      <c r="I65" s="107" t="s">
        <v>242</v>
      </c>
      <c r="J65" s="27">
        <v>3993.02</v>
      </c>
      <c r="K65" s="27">
        <v>0</v>
      </c>
      <c r="L65" s="9">
        <v>43865</v>
      </c>
    </row>
    <row r="66" spans="2:12" x14ac:dyDescent="0.35">
      <c r="B66" s="70"/>
      <c r="E66" s="107" t="s">
        <v>125</v>
      </c>
      <c r="F66" s="27">
        <v>7.99</v>
      </c>
      <c r="G66" s="43">
        <v>43892</v>
      </c>
      <c r="H66" s="27"/>
      <c r="I66" s="107" t="s">
        <v>173</v>
      </c>
      <c r="J66" s="27">
        <v>7.99</v>
      </c>
      <c r="K66" s="27">
        <v>0</v>
      </c>
      <c r="L66" s="9">
        <v>43866</v>
      </c>
    </row>
    <row r="67" spans="2:12" x14ac:dyDescent="0.35">
      <c r="B67" s="70"/>
      <c r="E67" s="41" t="s">
        <v>243</v>
      </c>
      <c r="F67" s="42">
        <v>3788.17</v>
      </c>
      <c r="G67" s="43">
        <v>43866</v>
      </c>
      <c r="H67" s="27"/>
      <c r="I67" s="107" t="s">
        <v>244</v>
      </c>
      <c r="J67" s="27">
        <v>3788.17</v>
      </c>
      <c r="K67" s="27">
        <v>9.99</v>
      </c>
      <c r="L67" s="9">
        <v>43866</v>
      </c>
    </row>
    <row r="68" spans="2:12" x14ac:dyDescent="0.35">
      <c r="B68" s="70"/>
      <c r="E68" s="41" t="s">
        <v>245</v>
      </c>
      <c r="F68" s="42">
        <v>1969.47</v>
      </c>
      <c r="G68" s="43">
        <v>43866</v>
      </c>
      <c r="H68" s="27"/>
      <c r="I68" s="107" t="s">
        <v>149</v>
      </c>
      <c r="J68" s="27">
        <v>1969.47</v>
      </c>
      <c r="K68" s="27">
        <v>0</v>
      </c>
      <c r="L68" s="9">
        <v>43866</v>
      </c>
    </row>
    <row r="69" spans="2:12" x14ac:dyDescent="0.35">
      <c r="B69" s="70"/>
      <c r="E69" s="41" t="s">
        <v>246</v>
      </c>
      <c r="F69" s="42">
        <v>2131.59</v>
      </c>
      <c r="G69" s="43">
        <v>43866</v>
      </c>
      <c r="H69" s="27"/>
      <c r="I69" s="107" t="s">
        <v>151</v>
      </c>
      <c r="J69" s="27">
        <v>2131.59</v>
      </c>
      <c r="K69" s="27">
        <v>0</v>
      </c>
      <c r="L69" s="9">
        <v>43866</v>
      </c>
    </row>
    <row r="70" spans="2:12" x14ac:dyDescent="0.35">
      <c r="B70" s="70"/>
      <c r="E70" s="41" t="s">
        <v>247</v>
      </c>
      <c r="F70" s="42">
        <v>2389.5700000000002</v>
      </c>
      <c r="G70" s="43">
        <v>43866</v>
      </c>
      <c r="H70" s="27"/>
      <c r="I70" s="107" t="s">
        <v>153</v>
      </c>
      <c r="J70" s="27">
        <v>2389.5700000000002</v>
      </c>
      <c r="K70" s="27">
        <v>0</v>
      </c>
      <c r="L70" s="9">
        <v>43866</v>
      </c>
    </row>
    <row r="71" spans="2:12" x14ac:dyDescent="0.35">
      <c r="B71" s="70"/>
      <c r="E71" s="41" t="s">
        <v>248</v>
      </c>
      <c r="F71" s="42">
        <v>3350.5</v>
      </c>
      <c r="G71" s="43">
        <v>43866</v>
      </c>
      <c r="H71" s="27"/>
      <c r="I71" s="107" t="s">
        <v>158</v>
      </c>
      <c r="J71" s="27">
        <v>3350.5</v>
      </c>
      <c r="K71" s="27">
        <v>0</v>
      </c>
      <c r="L71" s="9">
        <v>43866</v>
      </c>
    </row>
    <row r="72" spans="2:12" x14ac:dyDescent="0.35">
      <c r="B72" s="70"/>
      <c r="E72" s="41" t="s">
        <v>249</v>
      </c>
      <c r="F72" s="42">
        <v>146.93</v>
      </c>
      <c r="G72" s="43">
        <v>43866</v>
      </c>
      <c r="H72" s="27"/>
      <c r="I72" s="107" t="s">
        <v>155</v>
      </c>
      <c r="J72" s="27">
        <v>146.93</v>
      </c>
      <c r="K72" s="27">
        <v>0</v>
      </c>
      <c r="L72" s="9">
        <v>43866</v>
      </c>
    </row>
    <row r="73" spans="2:12" x14ac:dyDescent="0.35">
      <c r="B73" s="70"/>
      <c r="E73" s="41" t="s">
        <v>250</v>
      </c>
      <c r="F73" s="42">
        <v>5341.78</v>
      </c>
      <c r="G73" s="43">
        <v>43866</v>
      </c>
      <c r="H73" s="27"/>
      <c r="I73" s="107" t="s">
        <v>251</v>
      </c>
      <c r="J73" s="27">
        <v>5341.78</v>
      </c>
      <c r="K73" s="27">
        <v>0</v>
      </c>
      <c r="L73" s="9">
        <v>43866</v>
      </c>
    </row>
    <row r="74" spans="2:12" x14ac:dyDescent="0.35">
      <c r="B74" s="70"/>
      <c r="E74" s="41" t="s">
        <v>252</v>
      </c>
      <c r="F74" s="42">
        <v>2454.7199999999998</v>
      </c>
      <c r="G74" s="43">
        <v>43866</v>
      </c>
      <c r="H74" s="27"/>
      <c r="I74" s="107" t="s">
        <v>253</v>
      </c>
      <c r="J74" s="27">
        <v>2454.7199999999998</v>
      </c>
      <c r="K74" s="27">
        <v>0</v>
      </c>
      <c r="L74" s="9">
        <v>43866</v>
      </c>
    </row>
    <row r="75" spans="2:12" x14ac:dyDescent="0.35">
      <c r="B75" s="70"/>
      <c r="E75" s="41" t="s">
        <v>254</v>
      </c>
      <c r="F75" s="42">
        <v>496.96</v>
      </c>
      <c r="G75" s="43">
        <v>43866</v>
      </c>
      <c r="H75" s="27"/>
      <c r="I75" s="107" t="s">
        <v>255</v>
      </c>
      <c r="J75" s="27">
        <v>496.96</v>
      </c>
      <c r="K75" s="27">
        <v>0</v>
      </c>
      <c r="L75" s="9">
        <v>43866</v>
      </c>
    </row>
    <row r="76" spans="2:12" x14ac:dyDescent="0.35">
      <c r="B76" s="70"/>
      <c r="E76" s="41" t="s">
        <v>256</v>
      </c>
      <c r="F76" s="42">
        <v>487.98</v>
      </c>
      <c r="G76" s="43">
        <v>43866</v>
      </c>
      <c r="H76" s="27"/>
      <c r="I76" s="107" t="s">
        <v>257</v>
      </c>
      <c r="J76" s="27">
        <v>487.98</v>
      </c>
      <c r="K76" s="27">
        <v>0</v>
      </c>
      <c r="L76" s="9">
        <v>43866</v>
      </c>
    </row>
    <row r="77" spans="2:12" x14ac:dyDescent="0.35">
      <c r="B77" s="70"/>
      <c r="E77" s="107" t="s">
        <v>263</v>
      </c>
      <c r="F77" s="27">
        <v>39.950000000000003</v>
      </c>
      <c r="G77" s="9">
        <v>43871</v>
      </c>
      <c r="H77" s="27"/>
      <c r="I77" s="107" t="s">
        <v>264</v>
      </c>
      <c r="J77" s="27">
        <v>39.950000000000003</v>
      </c>
      <c r="K77" s="27">
        <v>0</v>
      </c>
      <c r="L77" s="9">
        <v>43871</v>
      </c>
    </row>
    <row r="78" spans="2:12" x14ac:dyDescent="0.35">
      <c r="B78" s="70"/>
      <c r="E78" s="107" t="s">
        <v>265</v>
      </c>
      <c r="F78" s="27">
        <v>1883.07</v>
      </c>
      <c r="G78" s="9">
        <v>43872</v>
      </c>
      <c r="H78" s="27"/>
      <c r="I78" s="107" t="s">
        <v>266</v>
      </c>
      <c r="J78" s="27">
        <v>1883.07</v>
      </c>
      <c r="K78" s="27">
        <v>0</v>
      </c>
      <c r="L78" s="9">
        <v>43872</v>
      </c>
    </row>
    <row r="79" spans="2:12" x14ac:dyDescent="0.35">
      <c r="B79" s="70"/>
      <c r="E79" s="107" t="s">
        <v>267</v>
      </c>
      <c r="F79" s="27">
        <v>1900.94</v>
      </c>
      <c r="G79" s="9">
        <v>43873</v>
      </c>
      <c r="H79" s="27"/>
      <c r="I79" s="107" t="s">
        <v>149</v>
      </c>
      <c r="J79" s="27">
        <v>1900.94</v>
      </c>
      <c r="K79" s="27">
        <v>0</v>
      </c>
      <c r="L79" s="9">
        <v>43873</v>
      </c>
    </row>
    <row r="80" spans="2:12" x14ac:dyDescent="0.35">
      <c r="B80" s="70"/>
      <c r="E80" s="107" t="s">
        <v>268</v>
      </c>
      <c r="F80" s="27">
        <v>1910.64</v>
      </c>
      <c r="G80" s="9">
        <v>43873</v>
      </c>
      <c r="H80" s="27"/>
      <c r="I80" s="107" t="s">
        <v>151</v>
      </c>
      <c r="J80" s="27">
        <v>1910.64</v>
      </c>
      <c r="K80" s="27">
        <v>0</v>
      </c>
      <c r="L80" s="9">
        <v>43873</v>
      </c>
    </row>
    <row r="81" spans="2:12" x14ac:dyDescent="0.35">
      <c r="B81" s="70"/>
      <c r="E81" s="107" t="s">
        <v>269</v>
      </c>
      <c r="F81" s="27">
        <v>2304.48</v>
      </c>
      <c r="G81" s="9">
        <v>43873</v>
      </c>
      <c r="H81" s="27"/>
      <c r="I81" s="107" t="s">
        <v>153</v>
      </c>
      <c r="J81" s="27">
        <v>2304.48</v>
      </c>
      <c r="K81" s="27">
        <v>0</v>
      </c>
      <c r="L81" s="9">
        <v>43873</v>
      </c>
    </row>
    <row r="82" spans="2:12" x14ac:dyDescent="0.35">
      <c r="B82" s="70"/>
      <c r="E82" s="107" t="s">
        <v>270</v>
      </c>
      <c r="F82" s="27">
        <v>1852.83</v>
      </c>
      <c r="G82" s="9">
        <v>43873</v>
      </c>
      <c r="H82" s="27"/>
      <c r="I82" s="107" t="s">
        <v>158</v>
      </c>
      <c r="J82" s="27">
        <v>1852.83</v>
      </c>
      <c r="K82" s="27">
        <v>0</v>
      </c>
      <c r="L82" s="9">
        <v>43873</v>
      </c>
    </row>
    <row r="83" spans="2:12" x14ac:dyDescent="0.35">
      <c r="B83" s="70"/>
      <c r="E83" s="107" t="s">
        <v>271</v>
      </c>
      <c r="F83" s="27">
        <v>156.97</v>
      </c>
      <c r="G83" s="9">
        <v>43873</v>
      </c>
      <c r="H83" s="27"/>
      <c r="I83" s="107" t="s">
        <v>155</v>
      </c>
      <c r="J83" s="27">
        <v>156.97</v>
      </c>
      <c r="K83" s="27">
        <v>0</v>
      </c>
      <c r="L83" s="9">
        <v>43873</v>
      </c>
    </row>
    <row r="84" spans="2:12" x14ac:dyDescent="0.35">
      <c r="B84" s="70"/>
      <c r="E84" s="107" t="s">
        <v>272</v>
      </c>
      <c r="F84" s="27">
        <v>4561.8599999999997</v>
      </c>
      <c r="G84" s="9">
        <v>43873</v>
      </c>
      <c r="H84" s="27"/>
      <c r="I84" s="107" t="s">
        <v>171</v>
      </c>
      <c r="J84" s="27">
        <v>4561.8599999999997</v>
      </c>
      <c r="K84" s="27">
        <v>0</v>
      </c>
      <c r="L84" s="9">
        <v>43873</v>
      </c>
    </row>
    <row r="85" spans="2:12" x14ac:dyDescent="0.35">
      <c r="B85" s="70"/>
      <c r="E85" s="107" t="s">
        <v>273</v>
      </c>
      <c r="F85" s="27">
        <v>1945.01</v>
      </c>
      <c r="G85" s="9">
        <v>43879</v>
      </c>
      <c r="H85" s="27"/>
      <c r="I85" s="107" t="s">
        <v>274</v>
      </c>
      <c r="J85" s="27">
        <v>1945.01</v>
      </c>
      <c r="K85" s="27">
        <v>0</v>
      </c>
      <c r="L85" s="9">
        <v>43879</v>
      </c>
    </row>
    <row r="86" spans="2:12" x14ac:dyDescent="0.35">
      <c r="B86" s="70"/>
      <c r="E86" s="107" t="s">
        <v>275</v>
      </c>
      <c r="F86" s="27">
        <v>1998.29</v>
      </c>
      <c r="G86" s="9">
        <v>43880</v>
      </c>
      <c r="H86" s="27"/>
      <c r="I86" s="107" t="s">
        <v>149</v>
      </c>
      <c r="J86" s="27">
        <v>1998.29</v>
      </c>
      <c r="K86" s="27">
        <v>0</v>
      </c>
      <c r="L86" s="9">
        <v>43880</v>
      </c>
    </row>
    <row r="87" spans="2:12" x14ac:dyDescent="0.35">
      <c r="B87" s="70"/>
      <c r="E87" s="107" t="s">
        <v>276</v>
      </c>
      <c r="F87" s="27">
        <v>1513.46</v>
      </c>
      <c r="G87" s="9">
        <v>43880</v>
      </c>
      <c r="H87" s="27"/>
      <c r="I87" s="107" t="s">
        <v>151</v>
      </c>
      <c r="J87" s="27">
        <v>1513.46</v>
      </c>
      <c r="K87" s="27">
        <v>0</v>
      </c>
      <c r="L87" s="9">
        <v>43880</v>
      </c>
    </row>
    <row r="88" spans="2:12" x14ac:dyDescent="0.35">
      <c r="B88" s="70"/>
      <c r="E88" s="107" t="s">
        <v>277</v>
      </c>
      <c r="F88" s="27">
        <v>31.94</v>
      </c>
      <c r="G88" s="9">
        <v>43880</v>
      </c>
      <c r="H88" s="27"/>
      <c r="I88" s="107" t="s">
        <v>278</v>
      </c>
      <c r="J88" s="27">
        <v>31.94</v>
      </c>
      <c r="K88" s="27">
        <v>0</v>
      </c>
      <c r="L88" s="9">
        <v>43880</v>
      </c>
    </row>
    <row r="89" spans="2:12" x14ac:dyDescent="0.35">
      <c r="B89" s="70"/>
      <c r="E89" s="107" t="s">
        <v>279</v>
      </c>
      <c r="F89" s="27">
        <v>164.57</v>
      </c>
      <c r="G89" s="9">
        <v>43880</v>
      </c>
      <c r="H89" s="27"/>
      <c r="I89" s="107" t="s">
        <v>280</v>
      </c>
      <c r="J89" s="27">
        <v>164.57</v>
      </c>
      <c r="K89" s="27">
        <v>136.94999999999999</v>
      </c>
      <c r="L89" s="9">
        <v>43880</v>
      </c>
    </row>
    <row r="90" spans="2:12" x14ac:dyDescent="0.35">
      <c r="B90" s="70"/>
      <c r="E90" s="107" t="s">
        <v>281</v>
      </c>
      <c r="F90" s="27">
        <v>321.27999999999997</v>
      </c>
      <c r="G90" s="9">
        <v>43880</v>
      </c>
      <c r="H90" s="27"/>
      <c r="I90" s="107" t="s">
        <v>282</v>
      </c>
      <c r="J90" s="27">
        <v>321.27999999999997</v>
      </c>
      <c r="K90" s="27">
        <v>55</v>
      </c>
      <c r="L90" s="9">
        <v>43880</v>
      </c>
    </row>
    <row r="91" spans="2:12" x14ac:dyDescent="0.35">
      <c r="B91" s="70"/>
      <c r="E91" s="107" t="s">
        <v>283</v>
      </c>
      <c r="F91" s="27">
        <v>160.97999999999999</v>
      </c>
      <c r="G91" s="9">
        <v>43880</v>
      </c>
      <c r="H91" s="27"/>
      <c r="I91" s="107" t="s">
        <v>284</v>
      </c>
      <c r="J91" s="27">
        <v>160.97999999999999</v>
      </c>
      <c r="K91" s="27">
        <v>0</v>
      </c>
      <c r="L91" s="9">
        <v>43880</v>
      </c>
    </row>
    <row r="92" spans="2:12" x14ac:dyDescent="0.35">
      <c r="B92" s="70"/>
      <c r="E92" s="107" t="s">
        <v>285</v>
      </c>
      <c r="F92" s="27">
        <v>153.94</v>
      </c>
      <c r="G92" s="9">
        <v>43880</v>
      </c>
      <c r="H92" s="27"/>
      <c r="I92" s="107" t="s">
        <v>286</v>
      </c>
      <c r="J92" s="27">
        <v>153.94</v>
      </c>
      <c r="K92" s="27">
        <v>18230.97</v>
      </c>
      <c r="L92" s="9">
        <v>43880</v>
      </c>
    </row>
    <row r="93" spans="2:12" x14ac:dyDescent="0.35">
      <c r="B93" s="70"/>
      <c r="E93" s="107" t="s">
        <v>287</v>
      </c>
      <c r="F93" s="27">
        <v>188.8</v>
      </c>
      <c r="G93" s="9">
        <v>43880</v>
      </c>
      <c r="H93" s="27"/>
      <c r="I93" s="107" t="s">
        <v>155</v>
      </c>
      <c r="J93" s="27">
        <v>188.8</v>
      </c>
      <c r="K93" s="27">
        <v>0</v>
      </c>
      <c r="L93" s="9">
        <v>43880</v>
      </c>
    </row>
    <row r="94" spans="2:12" x14ac:dyDescent="0.35">
      <c r="B94" s="70"/>
      <c r="E94" s="107" t="s">
        <v>288</v>
      </c>
      <c r="F94" s="27">
        <v>3789.96</v>
      </c>
      <c r="G94" s="9">
        <v>43880</v>
      </c>
      <c r="H94" s="27"/>
      <c r="I94" s="107" t="s">
        <v>289</v>
      </c>
      <c r="J94" s="27">
        <v>3789.96</v>
      </c>
      <c r="K94" s="27">
        <v>0</v>
      </c>
      <c r="L94" s="9">
        <v>43880</v>
      </c>
    </row>
    <row r="95" spans="2:12" x14ac:dyDescent="0.35">
      <c r="B95" s="70"/>
      <c r="E95" s="107" t="s">
        <v>290</v>
      </c>
      <c r="F95" s="27">
        <v>2367.58</v>
      </c>
      <c r="G95" s="9">
        <v>43880</v>
      </c>
      <c r="H95" s="27"/>
      <c r="I95" s="107" t="s">
        <v>291</v>
      </c>
      <c r="J95" s="27">
        <v>2367.58</v>
      </c>
      <c r="K95" s="27">
        <v>0</v>
      </c>
      <c r="L95" s="9">
        <v>43880</v>
      </c>
    </row>
    <row r="96" spans="2:12" x14ac:dyDescent="0.35">
      <c r="B96" s="70"/>
      <c r="E96" s="107" t="s">
        <v>292</v>
      </c>
      <c r="F96" s="27">
        <v>8035.52</v>
      </c>
      <c r="G96" s="9">
        <v>43880</v>
      </c>
      <c r="H96" s="27"/>
      <c r="I96" s="107" t="s">
        <v>158</v>
      </c>
      <c r="J96" s="27">
        <v>8035.52</v>
      </c>
      <c r="K96" s="27">
        <v>0</v>
      </c>
      <c r="L96" s="9">
        <v>43880</v>
      </c>
    </row>
    <row r="97" spans="2:12" x14ac:dyDescent="0.35">
      <c r="B97" s="70"/>
      <c r="E97" s="107" t="s">
        <v>293</v>
      </c>
      <c r="F97" s="27">
        <v>1948.43</v>
      </c>
      <c r="G97" s="9">
        <v>43880</v>
      </c>
      <c r="H97" s="27"/>
      <c r="I97" s="107" t="s">
        <v>153</v>
      </c>
      <c r="J97" s="27">
        <v>1948.43</v>
      </c>
      <c r="K97" s="27">
        <v>0</v>
      </c>
      <c r="L97" s="9">
        <v>43880</v>
      </c>
    </row>
    <row r="98" spans="2:12" x14ac:dyDescent="0.35">
      <c r="B98" s="70"/>
      <c r="E98" s="107" t="s">
        <v>294</v>
      </c>
      <c r="F98" s="27">
        <v>427.73</v>
      </c>
      <c r="G98" s="9">
        <v>43880</v>
      </c>
      <c r="H98" s="27"/>
      <c r="I98" s="107" t="s">
        <v>295</v>
      </c>
      <c r="J98" s="27">
        <v>427.73</v>
      </c>
      <c r="K98" s="27">
        <v>0</v>
      </c>
      <c r="L98" s="9">
        <v>43880</v>
      </c>
    </row>
    <row r="99" spans="2:12" x14ac:dyDescent="0.35">
      <c r="B99" s="70"/>
      <c r="E99" s="107" t="s">
        <v>296</v>
      </c>
      <c r="F99" s="27">
        <v>270.92</v>
      </c>
      <c r="G99" s="9">
        <v>43880</v>
      </c>
      <c r="H99" s="27"/>
      <c r="I99" s="107" t="s">
        <v>297</v>
      </c>
      <c r="J99" s="27">
        <v>270.92</v>
      </c>
      <c r="K99" s="27">
        <v>0</v>
      </c>
      <c r="L99" s="9">
        <v>43880</v>
      </c>
    </row>
    <row r="100" spans="2:12" x14ac:dyDescent="0.35">
      <c r="B100" s="70"/>
      <c r="E100" s="107" t="s">
        <v>298</v>
      </c>
      <c r="F100" s="27">
        <v>3816</v>
      </c>
      <c r="G100" s="9">
        <v>43880</v>
      </c>
      <c r="H100" s="27"/>
      <c r="I100" s="107" t="s">
        <v>299</v>
      </c>
      <c r="J100" s="27">
        <v>3816</v>
      </c>
      <c r="K100" s="27">
        <v>0</v>
      </c>
      <c r="L100" s="9">
        <v>43880</v>
      </c>
    </row>
    <row r="101" spans="2:12" x14ac:dyDescent="0.35">
      <c r="B101" s="70"/>
      <c r="E101" s="107" t="s">
        <v>300</v>
      </c>
      <c r="F101" s="27">
        <v>65.98</v>
      </c>
      <c r="G101" s="9">
        <v>43880</v>
      </c>
      <c r="H101" s="27"/>
      <c r="I101" s="107" t="s">
        <v>301</v>
      </c>
      <c r="J101" s="27">
        <v>65.98</v>
      </c>
      <c r="K101" s="27">
        <v>0</v>
      </c>
      <c r="L101" s="9">
        <v>43880</v>
      </c>
    </row>
    <row r="102" spans="2:12" x14ac:dyDescent="0.35">
      <c r="B102" s="70"/>
      <c r="E102" s="107" t="s">
        <v>302</v>
      </c>
      <c r="F102" s="27">
        <v>487.8</v>
      </c>
      <c r="G102" s="9">
        <v>43880</v>
      </c>
      <c r="H102" s="27"/>
      <c r="I102" s="107" t="s">
        <v>303</v>
      </c>
      <c r="J102" s="27">
        <v>487.8</v>
      </c>
      <c r="K102" s="27">
        <v>0</v>
      </c>
      <c r="L102" s="9">
        <v>43880</v>
      </c>
    </row>
    <row r="103" spans="2:12" x14ac:dyDescent="0.35">
      <c r="B103" s="70"/>
      <c r="E103" s="107" t="s">
        <v>304</v>
      </c>
      <c r="F103" s="27">
        <v>450.78</v>
      </c>
      <c r="G103" s="9">
        <v>43880</v>
      </c>
      <c r="H103" s="27"/>
      <c r="I103" s="107" t="s">
        <v>305</v>
      </c>
      <c r="J103" s="27">
        <v>450.78</v>
      </c>
      <c r="K103" s="27">
        <v>0</v>
      </c>
      <c r="L103" s="9">
        <v>43880</v>
      </c>
    </row>
    <row r="104" spans="2:12" x14ac:dyDescent="0.35">
      <c r="B104" s="70"/>
      <c r="E104" s="107" t="s">
        <v>306</v>
      </c>
      <c r="F104" s="27">
        <v>424.79</v>
      </c>
      <c r="G104" s="9">
        <v>43880</v>
      </c>
      <c r="H104" s="27"/>
      <c r="I104" s="107" t="s">
        <v>307</v>
      </c>
      <c r="J104" s="27">
        <v>424.79</v>
      </c>
      <c r="K104" s="27">
        <v>0</v>
      </c>
      <c r="L104" s="9">
        <v>43880</v>
      </c>
    </row>
    <row r="105" spans="2:12" x14ac:dyDescent="0.35">
      <c r="B105" s="70"/>
      <c r="E105" s="107" t="s">
        <v>308</v>
      </c>
      <c r="F105" s="27">
        <v>346.64</v>
      </c>
      <c r="G105" s="9">
        <v>43880</v>
      </c>
      <c r="H105" s="27"/>
      <c r="I105" s="107" t="s">
        <v>309</v>
      </c>
      <c r="J105" s="27">
        <v>346.64</v>
      </c>
      <c r="K105" s="27">
        <v>0</v>
      </c>
      <c r="L105" s="9">
        <v>43880</v>
      </c>
    </row>
    <row r="106" spans="2:12" x14ac:dyDescent="0.35">
      <c r="B106" s="70"/>
      <c r="E106" s="107" t="s">
        <v>310</v>
      </c>
      <c r="F106" s="27">
        <v>164.39</v>
      </c>
      <c r="G106" s="9">
        <v>43880</v>
      </c>
      <c r="H106" s="27"/>
      <c r="I106" s="107" t="s">
        <v>311</v>
      </c>
      <c r="J106" s="27">
        <v>164.39</v>
      </c>
      <c r="K106" s="27">
        <v>0</v>
      </c>
      <c r="L106" s="9">
        <v>43880</v>
      </c>
    </row>
    <row r="107" spans="2:12" x14ac:dyDescent="0.35">
      <c r="B107" s="70"/>
      <c r="E107" s="107" t="s">
        <v>312</v>
      </c>
      <c r="F107" s="27">
        <v>10547.66</v>
      </c>
      <c r="G107" s="9">
        <v>43880</v>
      </c>
      <c r="H107" s="27"/>
      <c r="I107" s="107" t="s">
        <v>158</v>
      </c>
      <c r="J107" s="27">
        <v>10547.66</v>
      </c>
      <c r="K107" s="27">
        <v>0</v>
      </c>
      <c r="L107" s="9">
        <v>43880</v>
      </c>
    </row>
    <row r="108" spans="2:12" x14ac:dyDescent="0.35">
      <c r="B108" s="70"/>
      <c r="E108" s="107" t="s">
        <v>313</v>
      </c>
      <c r="F108" s="27">
        <v>354.85</v>
      </c>
      <c r="G108" s="9">
        <v>43880</v>
      </c>
      <c r="H108" s="27"/>
      <c r="I108" s="107" t="s">
        <v>314</v>
      </c>
      <c r="J108" s="27">
        <v>354.85</v>
      </c>
      <c r="K108" s="27">
        <v>0</v>
      </c>
      <c r="L108" s="9">
        <v>43880</v>
      </c>
    </row>
    <row r="109" spans="2:12" x14ac:dyDescent="0.35">
      <c r="B109" s="70"/>
      <c r="E109" s="107" t="s">
        <v>315</v>
      </c>
      <c r="F109" s="27">
        <v>385.96</v>
      </c>
      <c r="G109" s="9">
        <v>43880</v>
      </c>
      <c r="H109" s="27"/>
      <c r="I109" s="107" t="s">
        <v>316</v>
      </c>
      <c r="J109" s="27">
        <v>385.96</v>
      </c>
      <c r="K109" s="27">
        <v>0</v>
      </c>
      <c r="L109" s="9">
        <v>43880</v>
      </c>
    </row>
    <row r="110" spans="2:12" x14ac:dyDescent="0.35">
      <c r="B110" s="70"/>
      <c r="E110" s="107" t="s">
        <v>317</v>
      </c>
      <c r="F110" s="27">
        <v>357.97</v>
      </c>
      <c r="G110" s="9">
        <v>43880</v>
      </c>
      <c r="H110" s="27"/>
      <c r="I110" s="107" t="s">
        <v>318</v>
      </c>
      <c r="J110" s="27">
        <v>357.97</v>
      </c>
      <c r="K110" s="27">
        <v>0</v>
      </c>
      <c r="L110" s="9">
        <v>43880</v>
      </c>
    </row>
    <row r="111" spans="2:12" x14ac:dyDescent="0.35">
      <c r="B111" s="70"/>
      <c r="E111" s="107" t="s">
        <v>319</v>
      </c>
      <c r="F111" s="27">
        <v>367.81</v>
      </c>
      <c r="G111" s="9">
        <v>43880</v>
      </c>
      <c r="H111" s="27"/>
      <c r="I111" s="107" t="s">
        <v>320</v>
      </c>
      <c r="J111" s="27">
        <v>367.81</v>
      </c>
      <c r="K111" s="27">
        <v>0</v>
      </c>
      <c r="L111" s="9">
        <v>43880</v>
      </c>
    </row>
    <row r="112" spans="2:12" x14ac:dyDescent="0.35">
      <c r="B112" s="70"/>
      <c r="E112" s="107" t="s">
        <v>321</v>
      </c>
      <c r="F112" s="27">
        <v>355.96</v>
      </c>
      <c r="G112" s="9">
        <v>43880</v>
      </c>
      <c r="H112" s="27"/>
      <c r="I112" s="107" t="s">
        <v>322</v>
      </c>
      <c r="J112" s="27">
        <v>355.96</v>
      </c>
      <c r="K112" s="27">
        <v>0</v>
      </c>
      <c r="L112" s="9">
        <v>43880</v>
      </c>
    </row>
    <row r="113" spans="2:12" x14ac:dyDescent="0.35">
      <c r="B113" s="70"/>
      <c r="E113" s="107" t="s">
        <v>323</v>
      </c>
      <c r="F113" s="27">
        <v>334.85</v>
      </c>
      <c r="G113" s="9">
        <v>43880</v>
      </c>
      <c r="H113" s="27"/>
      <c r="I113" s="107" t="s">
        <v>324</v>
      </c>
      <c r="J113" s="27">
        <v>334.85</v>
      </c>
      <c r="K113" s="27">
        <v>0</v>
      </c>
      <c r="L113" s="9">
        <v>43880</v>
      </c>
    </row>
    <row r="114" spans="2:12" x14ac:dyDescent="0.35">
      <c r="B114" s="70"/>
      <c r="E114" s="107" t="s">
        <v>325</v>
      </c>
      <c r="F114" s="27">
        <v>164.93</v>
      </c>
      <c r="G114" s="9">
        <v>43880</v>
      </c>
      <c r="H114" s="27"/>
      <c r="I114" s="107" t="s">
        <v>326</v>
      </c>
      <c r="J114" s="27">
        <v>164.93</v>
      </c>
      <c r="K114" s="27">
        <v>0</v>
      </c>
      <c r="L114" s="9">
        <v>43880</v>
      </c>
    </row>
    <row r="115" spans="2:12" x14ac:dyDescent="0.35">
      <c r="B115" s="70"/>
      <c r="E115" s="107" t="s">
        <v>327</v>
      </c>
      <c r="F115" s="27">
        <v>166.44</v>
      </c>
      <c r="G115" s="9">
        <v>43880</v>
      </c>
      <c r="H115" s="27"/>
      <c r="I115" s="107" t="s">
        <v>328</v>
      </c>
      <c r="J115" s="27">
        <v>166.44</v>
      </c>
      <c r="K115" s="27">
        <v>0</v>
      </c>
      <c r="L115" s="9">
        <v>43880</v>
      </c>
    </row>
    <row r="116" spans="2:12" x14ac:dyDescent="0.35">
      <c r="B116" s="70"/>
      <c r="E116" s="107" t="s">
        <v>329</v>
      </c>
      <c r="F116" s="27">
        <v>169.84</v>
      </c>
      <c r="G116" s="9">
        <v>43880</v>
      </c>
      <c r="H116" s="27"/>
      <c r="I116" s="107" t="s">
        <v>330</v>
      </c>
      <c r="J116" s="27">
        <v>169.84</v>
      </c>
      <c r="K116" s="27">
        <v>0</v>
      </c>
      <c r="L116" s="9">
        <v>43880</v>
      </c>
    </row>
    <row r="117" spans="2:12" x14ac:dyDescent="0.35">
      <c r="B117" s="70"/>
      <c r="E117" s="107" t="s">
        <v>331</v>
      </c>
      <c r="F117" s="27">
        <v>11.99</v>
      </c>
      <c r="G117" s="9">
        <v>43882</v>
      </c>
      <c r="H117" s="27"/>
      <c r="I117" s="107" t="s">
        <v>332</v>
      </c>
      <c r="J117" s="27">
        <v>11.99</v>
      </c>
      <c r="K117" s="27">
        <v>0</v>
      </c>
      <c r="L117" s="9">
        <v>43882</v>
      </c>
    </row>
    <row r="118" spans="2:12" x14ac:dyDescent="0.35">
      <c r="B118" s="70"/>
      <c r="E118" s="107" t="s">
        <v>333</v>
      </c>
      <c r="F118" s="27">
        <v>1950</v>
      </c>
      <c r="G118" s="9">
        <v>43885</v>
      </c>
      <c r="H118" s="27"/>
      <c r="I118" s="107" t="s">
        <v>334</v>
      </c>
      <c r="J118" s="27">
        <v>1950</v>
      </c>
      <c r="K118" s="27">
        <v>0</v>
      </c>
      <c r="L118" s="9">
        <v>43885</v>
      </c>
    </row>
    <row r="119" spans="2:12" x14ac:dyDescent="0.35">
      <c r="B119" s="70"/>
      <c r="E119" s="107" t="s">
        <v>335</v>
      </c>
      <c r="F119" s="27">
        <v>1547.42</v>
      </c>
      <c r="G119" s="9">
        <v>43885</v>
      </c>
      <c r="H119" s="27"/>
      <c r="I119" s="107" t="s">
        <v>149</v>
      </c>
      <c r="J119" s="27">
        <v>1547.42</v>
      </c>
      <c r="K119" s="27">
        <v>0</v>
      </c>
      <c r="L119" s="9">
        <v>43885</v>
      </c>
    </row>
    <row r="120" spans="2:12" x14ac:dyDescent="0.35">
      <c r="B120" s="70"/>
      <c r="E120" s="107" t="s">
        <v>336</v>
      </c>
      <c r="F120" s="27">
        <v>1281.71</v>
      </c>
      <c r="G120" s="9">
        <v>43885</v>
      </c>
      <c r="H120" s="27"/>
      <c r="I120" s="107" t="s">
        <v>151</v>
      </c>
      <c r="J120" s="27">
        <v>1281.71</v>
      </c>
      <c r="K120" s="27">
        <v>0</v>
      </c>
      <c r="L120" s="9">
        <v>43885</v>
      </c>
    </row>
    <row r="121" spans="2:12" x14ac:dyDescent="0.35">
      <c r="B121" s="70"/>
      <c r="E121" s="107" t="s">
        <v>337</v>
      </c>
      <c r="F121" s="27">
        <v>3796.3</v>
      </c>
      <c r="G121" s="9">
        <v>43886</v>
      </c>
      <c r="H121" s="27"/>
      <c r="I121" s="107" t="s">
        <v>338</v>
      </c>
      <c r="J121" s="27">
        <v>3796.3</v>
      </c>
      <c r="K121" s="27">
        <v>0</v>
      </c>
      <c r="L121" s="9">
        <v>43886</v>
      </c>
    </row>
    <row r="122" spans="2:12" x14ac:dyDescent="0.35">
      <c r="B122" s="70"/>
      <c r="E122" s="107" t="s">
        <v>339</v>
      </c>
      <c r="F122" s="27">
        <v>102.99</v>
      </c>
      <c r="G122" s="9">
        <v>43886</v>
      </c>
      <c r="H122" s="27"/>
      <c r="I122" s="107" t="s">
        <v>338</v>
      </c>
      <c r="J122" s="27">
        <v>102.99</v>
      </c>
      <c r="K122" s="27">
        <v>0</v>
      </c>
      <c r="L122" s="9">
        <v>43886</v>
      </c>
    </row>
    <row r="123" spans="2:12" x14ac:dyDescent="0.35">
      <c r="B123" s="70"/>
      <c r="E123" s="107" t="s">
        <v>340</v>
      </c>
      <c r="F123" s="27">
        <v>995.44</v>
      </c>
      <c r="G123" s="9">
        <v>43890</v>
      </c>
      <c r="H123" s="27"/>
      <c r="I123" s="107" t="s">
        <v>341</v>
      </c>
      <c r="J123" s="27">
        <v>995.44</v>
      </c>
      <c r="K123" s="27">
        <v>0</v>
      </c>
      <c r="L123" s="9">
        <v>43890</v>
      </c>
    </row>
    <row r="124" spans="2:12" x14ac:dyDescent="0.35">
      <c r="B124" s="70"/>
      <c r="E124" s="107" t="s">
        <v>342</v>
      </c>
      <c r="F124" s="27">
        <v>4938.63</v>
      </c>
      <c r="G124" s="9">
        <v>43893</v>
      </c>
      <c r="H124" s="27"/>
      <c r="I124" s="107" t="s">
        <v>343</v>
      </c>
      <c r="J124" s="27">
        <v>4938.63</v>
      </c>
      <c r="K124" s="27">
        <v>0</v>
      </c>
      <c r="L124" s="9">
        <v>43893</v>
      </c>
    </row>
    <row r="125" spans="2:12" x14ac:dyDescent="0.35">
      <c r="B125" s="70"/>
      <c r="E125" s="107" t="s">
        <v>344</v>
      </c>
      <c r="F125" s="27">
        <v>371.96</v>
      </c>
      <c r="G125" s="9">
        <v>43893</v>
      </c>
      <c r="H125" s="27"/>
      <c r="I125" s="107" t="s">
        <v>343</v>
      </c>
      <c r="J125" s="27">
        <v>371.96</v>
      </c>
      <c r="K125" s="27">
        <v>0</v>
      </c>
      <c r="L125" s="9">
        <v>43893</v>
      </c>
    </row>
    <row r="126" spans="2:12" x14ac:dyDescent="0.35">
      <c r="B126" s="70"/>
      <c r="E126" s="107" t="s">
        <v>345</v>
      </c>
      <c r="F126" s="27">
        <v>1593.18</v>
      </c>
      <c r="G126" s="9">
        <v>43894</v>
      </c>
      <c r="H126" s="27"/>
      <c r="I126" s="107" t="s">
        <v>149</v>
      </c>
      <c r="J126" s="27">
        <v>1593.18</v>
      </c>
      <c r="K126" s="27">
        <v>0</v>
      </c>
      <c r="L126" s="9">
        <v>43894</v>
      </c>
    </row>
    <row r="127" spans="2:12" x14ac:dyDescent="0.35">
      <c r="B127" s="70"/>
      <c r="E127" s="107" t="s">
        <v>346</v>
      </c>
      <c r="F127" s="27">
        <v>1870.57</v>
      </c>
      <c r="G127" s="9">
        <v>43894</v>
      </c>
      <c r="H127" s="27"/>
      <c r="I127" s="107" t="s">
        <v>151</v>
      </c>
      <c r="J127" s="27">
        <v>1870.57</v>
      </c>
      <c r="K127" s="27">
        <v>0</v>
      </c>
      <c r="L127" s="9">
        <v>43894</v>
      </c>
    </row>
    <row r="128" spans="2:12" x14ac:dyDescent="0.35">
      <c r="B128" s="70"/>
      <c r="E128" s="107" t="s">
        <v>347</v>
      </c>
      <c r="F128" s="27">
        <v>17127.84</v>
      </c>
      <c r="G128" s="9">
        <v>43894</v>
      </c>
      <c r="H128" s="27"/>
      <c r="I128" s="107" t="s">
        <v>153</v>
      </c>
      <c r="J128" s="27">
        <v>17127.84</v>
      </c>
      <c r="K128" s="27">
        <v>0</v>
      </c>
      <c r="L128" s="9">
        <v>43894</v>
      </c>
    </row>
    <row r="129" spans="2:12" x14ac:dyDescent="0.35">
      <c r="B129" s="70"/>
      <c r="E129" s="107" t="s">
        <v>348</v>
      </c>
      <c r="F129" s="27">
        <v>379.95</v>
      </c>
      <c r="G129" s="9">
        <v>43894</v>
      </c>
      <c r="H129" s="27"/>
      <c r="I129" s="107" t="s">
        <v>349</v>
      </c>
      <c r="J129" s="27">
        <v>379.95</v>
      </c>
      <c r="K129" s="27">
        <v>0</v>
      </c>
      <c r="L129" s="9">
        <v>43894</v>
      </c>
    </row>
    <row r="130" spans="2:12" x14ac:dyDescent="0.35">
      <c r="B130" s="70"/>
      <c r="E130" s="107" t="s">
        <v>350</v>
      </c>
      <c r="F130" s="27">
        <v>6304.3</v>
      </c>
      <c r="G130" s="9">
        <v>43894</v>
      </c>
      <c r="H130" s="27"/>
      <c r="I130" s="107" t="s">
        <v>158</v>
      </c>
      <c r="J130" s="27">
        <v>6304.3</v>
      </c>
      <c r="K130" s="27">
        <v>0</v>
      </c>
      <c r="L130" s="9">
        <v>43894</v>
      </c>
    </row>
    <row r="131" spans="2:12" x14ac:dyDescent="0.35">
      <c r="B131" s="70"/>
      <c r="E131" s="107" t="s">
        <v>351</v>
      </c>
      <c r="F131" s="27">
        <v>577.79999999999995</v>
      </c>
      <c r="G131" s="9">
        <v>43894</v>
      </c>
      <c r="H131" s="27"/>
      <c r="I131" s="107" t="s">
        <v>155</v>
      </c>
      <c r="J131" s="27">
        <v>577.79999999999995</v>
      </c>
      <c r="K131" s="27">
        <v>0</v>
      </c>
      <c r="L131" s="9">
        <v>43894</v>
      </c>
    </row>
    <row r="132" spans="2:12" x14ac:dyDescent="0.35">
      <c r="B132" s="70"/>
      <c r="E132" s="107" t="s">
        <v>352</v>
      </c>
      <c r="F132" s="27">
        <v>4561.09</v>
      </c>
      <c r="G132" s="9">
        <v>43894</v>
      </c>
      <c r="H132" s="27"/>
      <c r="I132" s="107" t="s">
        <v>171</v>
      </c>
      <c r="J132" s="27">
        <v>4561.09</v>
      </c>
      <c r="K132" s="27">
        <v>0</v>
      </c>
      <c r="L132" s="9">
        <v>43894</v>
      </c>
    </row>
    <row r="133" spans="2:12" x14ac:dyDescent="0.35">
      <c r="B133" s="70"/>
      <c r="E133" s="107" t="s">
        <v>353</v>
      </c>
      <c r="F133" s="27">
        <v>169.99</v>
      </c>
      <c r="G133" s="9">
        <v>43894</v>
      </c>
      <c r="H133" s="27"/>
      <c r="I133" s="107" t="s">
        <v>354</v>
      </c>
      <c r="J133" s="27">
        <v>169.99</v>
      </c>
      <c r="K133" s="27">
        <v>237.94</v>
      </c>
      <c r="L133" s="9">
        <v>43894</v>
      </c>
    </row>
    <row r="134" spans="2:12" x14ac:dyDescent="0.35">
      <c r="B134" s="70"/>
      <c r="E134" s="107" t="s">
        <v>355</v>
      </c>
      <c r="F134" s="27">
        <v>190.92</v>
      </c>
      <c r="G134" s="9">
        <v>43894</v>
      </c>
      <c r="H134" s="27"/>
      <c r="I134" s="107" t="s">
        <v>356</v>
      </c>
      <c r="J134" s="27">
        <v>190.92</v>
      </c>
      <c r="K134" s="27">
        <v>89.93</v>
      </c>
      <c r="L134" s="9">
        <v>43894</v>
      </c>
    </row>
    <row r="135" spans="2:12" x14ac:dyDescent="0.35">
      <c r="B135" s="70"/>
      <c r="E135" s="107"/>
      <c r="F135" s="27"/>
      <c r="G135" s="9"/>
      <c r="H135" s="27"/>
      <c r="I135" s="107" t="s">
        <v>357</v>
      </c>
      <c r="J135" s="27">
        <v>0</v>
      </c>
      <c r="K135" s="27">
        <v>16609.71</v>
      </c>
      <c r="L135" s="9">
        <v>43894</v>
      </c>
    </row>
    <row r="136" spans="2:12" x14ac:dyDescent="0.35">
      <c r="B136" s="70"/>
      <c r="E136" s="107" t="s">
        <v>358</v>
      </c>
      <c r="F136" s="27">
        <v>137.97999999999999</v>
      </c>
      <c r="G136" s="9">
        <v>43894</v>
      </c>
      <c r="H136" s="27"/>
      <c r="I136" s="107" t="s">
        <v>359</v>
      </c>
      <c r="J136" s="27">
        <v>137.97999999999999</v>
      </c>
      <c r="K136" s="27">
        <v>364.97</v>
      </c>
      <c r="L136" s="9">
        <v>43894</v>
      </c>
    </row>
    <row r="137" spans="2:12" x14ac:dyDescent="0.35">
      <c r="B137" s="70"/>
      <c r="E137" s="53" t="s">
        <v>373</v>
      </c>
      <c r="F137" s="79">
        <v>9.99</v>
      </c>
      <c r="G137" s="30">
        <v>43896.161863425928</v>
      </c>
      <c r="H137" s="30"/>
      <c r="I137" s="53" t="s">
        <v>374</v>
      </c>
      <c r="J137" s="79">
        <v>9.99</v>
      </c>
      <c r="K137" s="79">
        <v>0</v>
      </c>
      <c r="L137" s="30">
        <v>43896</v>
      </c>
    </row>
    <row r="138" spans="2:12" x14ac:dyDescent="0.35">
      <c r="B138" s="70"/>
      <c r="E138" s="53" t="s">
        <v>375</v>
      </c>
      <c r="F138" s="79">
        <v>4653.57</v>
      </c>
      <c r="G138" s="30">
        <v>43900.162488425929</v>
      </c>
      <c r="H138" s="30"/>
      <c r="I138" s="53" t="s">
        <v>376</v>
      </c>
      <c r="J138" s="79">
        <v>4653.57</v>
      </c>
      <c r="K138" s="79">
        <v>0</v>
      </c>
      <c r="L138" s="30">
        <v>43900</v>
      </c>
    </row>
    <row r="139" spans="2:12" x14ac:dyDescent="0.35">
      <c r="B139" s="70"/>
      <c r="E139" s="53" t="s">
        <v>377</v>
      </c>
      <c r="F139" s="79">
        <v>9.99</v>
      </c>
      <c r="G139" s="30">
        <v>43901.743495370371</v>
      </c>
      <c r="H139" s="30"/>
      <c r="I139" s="53" t="s">
        <v>378</v>
      </c>
      <c r="J139" s="79">
        <v>9.99</v>
      </c>
      <c r="K139" s="79">
        <v>0</v>
      </c>
      <c r="L139" s="30">
        <v>43901</v>
      </c>
    </row>
    <row r="140" spans="2:12" x14ac:dyDescent="0.35">
      <c r="B140" s="70"/>
      <c r="E140" s="53" t="s">
        <v>379</v>
      </c>
      <c r="F140" s="79">
        <v>1273.4100000000001</v>
      </c>
      <c r="G140" s="30">
        <v>43903.559918981482</v>
      </c>
      <c r="H140" s="30"/>
      <c r="I140" s="53" t="s">
        <v>149</v>
      </c>
      <c r="J140" s="79">
        <v>1273.4100000000001</v>
      </c>
      <c r="K140" s="79">
        <v>0</v>
      </c>
      <c r="L140" s="30">
        <v>43903</v>
      </c>
    </row>
    <row r="141" spans="2:12" x14ac:dyDescent="0.35">
      <c r="B141" s="70"/>
      <c r="E141" s="53" t="s">
        <v>380</v>
      </c>
      <c r="F141" s="79">
        <v>1000.73</v>
      </c>
      <c r="G141" s="30">
        <v>43903.560659722221</v>
      </c>
      <c r="H141" s="30"/>
      <c r="I141" s="53" t="s">
        <v>151</v>
      </c>
      <c r="J141" s="79">
        <v>1000.73</v>
      </c>
      <c r="K141" s="79">
        <v>0</v>
      </c>
      <c r="L141" s="30">
        <v>43903</v>
      </c>
    </row>
    <row r="142" spans="2:12" x14ac:dyDescent="0.35">
      <c r="B142" s="70"/>
      <c r="E142" s="53" t="s">
        <v>381</v>
      </c>
      <c r="F142" s="79">
        <v>2708.16</v>
      </c>
      <c r="G142" s="30">
        <v>43903.561180555553</v>
      </c>
      <c r="H142" s="30"/>
      <c r="I142" s="53" t="s">
        <v>153</v>
      </c>
      <c r="J142" s="79">
        <v>2708.16</v>
      </c>
      <c r="K142" s="79">
        <v>0</v>
      </c>
      <c r="L142" s="30">
        <v>43903</v>
      </c>
    </row>
    <row r="143" spans="2:12" x14ac:dyDescent="0.35">
      <c r="B143" s="70"/>
      <c r="E143" s="53" t="s">
        <v>382</v>
      </c>
      <c r="F143" s="79">
        <v>320.92</v>
      </c>
      <c r="G143" s="30">
        <v>43903.563414351855</v>
      </c>
      <c r="H143" s="30"/>
      <c r="I143" s="53" t="s">
        <v>383</v>
      </c>
      <c r="J143" s="79">
        <v>320.92</v>
      </c>
      <c r="K143" s="79">
        <v>0</v>
      </c>
      <c r="L143" s="30">
        <v>43903</v>
      </c>
    </row>
    <row r="144" spans="2:12" x14ac:dyDescent="0.35">
      <c r="B144" s="70"/>
      <c r="E144" s="53" t="s">
        <v>384</v>
      </c>
      <c r="F144" s="79">
        <v>1627.87</v>
      </c>
      <c r="G144" s="30">
        <v>43903.564965277779</v>
      </c>
      <c r="H144" s="30"/>
      <c r="I144" s="53" t="s">
        <v>158</v>
      </c>
      <c r="J144" s="79">
        <v>1627.87</v>
      </c>
      <c r="K144" s="79">
        <v>0</v>
      </c>
      <c r="L144" s="30">
        <v>43903</v>
      </c>
    </row>
    <row r="145" spans="2:12" x14ac:dyDescent="0.35">
      <c r="B145" s="70"/>
      <c r="E145" s="53" t="s">
        <v>385</v>
      </c>
      <c r="F145" s="79">
        <v>43.98</v>
      </c>
      <c r="G145" s="30">
        <v>43903.56590277778</v>
      </c>
      <c r="H145" s="30"/>
      <c r="I145" s="53" t="s">
        <v>386</v>
      </c>
      <c r="J145" s="79">
        <v>43.98</v>
      </c>
      <c r="K145" s="79">
        <v>0</v>
      </c>
      <c r="L145" s="30">
        <v>43903</v>
      </c>
    </row>
    <row r="146" spans="2:12" x14ac:dyDescent="0.35">
      <c r="B146" s="70"/>
      <c r="E146" s="53" t="s">
        <v>387</v>
      </c>
      <c r="F146" s="79">
        <v>52.99</v>
      </c>
      <c r="G146" s="30">
        <v>43903.566296296296</v>
      </c>
      <c r="H146" s="30"/>
      <c r="I146" s="53" t="s">
        <v>155</v>
      </c>
      <c r="J146" s="79">
        <v>52.99</v>
      </c>
      <c r="K146" s="79">
        <v>0</v>
      </c>
      <c r="L146" s="30">
        <v>43903</v>
      </c>
    </row>
    <row r="147" spans="2:12" x14ac:dyDescent="0.35">
      <c r="B147" s="70"/>
      <c r="E147" s="53" t="s">
        <v>388</v>
      </c>
      <c r="F147" s="79">
        <v>1302.31</v>
      </c>
      <c r="G147" s="30">
        <v>43903.566666666666</v>
      </c>
      <c r="H147" s="30"/>
      <c r="I147" s="53" t="s">
        <v>389</v>
      </c>
      <c r="J147" s="79">
        <v>1302.31</v>
      </c>
      <c r="K147" s="79">
        <v>0</v>
      </c>
      <c r="L147" s="30">
        <v>43903</v>
      </c>
    </row>
    <row r="148" spans="2:12" x14ac:dyDescent="0.35">
      <c r="B148" s="70"/>
      <c r="E148" s="53" t="s">
        <v>390</v>
      </c>
      <c r="F148" s="79">
        <v>331.49</v>
      </c>
      <c r="G148" s="30">
        <v>43903.567210648151</v>
      </c>
      <c r="H148" s="30"/>
      <c r="I148" s="53" t="s">
        <v>391</v>
      </c>
      <c r="J148" s="79">
        <v>331.49</v>
      </c>
      <c r="K148" s="79">
        <v>0</v>
      </c>
      <c r="L148" s="30">
        <v>43903</v>
      </c>
    </row>
    <row r="149" spans="2:12" x14ac:dyDescent="0.35">
      <c r="B149" s="70"/>
      <c r="E149" s="53" t="s">
        <v>392</v>
      </c>
      <c r="F149" s="79">
        <v>0</v>
      </c>
      <c r="G149" s="30">
        <v>43906.641284722224</v>
      </c>
      <c r="H149" s="30"/>
      <c r="J149" s="79"/>
      <c r="K149" s="79"/>
      <c r="L149" s="30"/>
    </row>
    <row r="150" spans="2:12" x14ac:dyDescent="0.35">
      <c r="B150" s="70"/>
      <c r="E150" s="53" t="s">
        <v>393</v>
      </c>
      <c r="F150" s="79">
        <v>0</v>
      </c>
      <c r="G150" s="30">
        <v>43906.641655092593</v>
      </c>
      <c r="H150" s="30"/>
      <c r="J150" s="79"/>
      <c r="K150" s="79"/>
      <c r="L150" s="30"/>
    </row>
    <row r="151" spans="2:12" x14ac:dyDescent="0.35">
      <c r="B151" s="70"/>
      <c r="E151" s="53" t="s">
        <v>394</v>
      </c>
      <c r="F151" s="79">
        <v>0</v>
      </c>
      <c r="G151" s="30">
        <v>43906.642071759263</v>
      </c>
      <c r="H151" s="30"/>
      <c r="J151" s="79"/>
      <c r="K151" s="79"/>
      <c r="L151" s="30"/>
    </row>
    <row r="152" spans="2:12" x14ac:dyDescent="0.35">
      <c r="B152" s="70"/>
      <c r="E152" s="53" t="s">
        <v>395</v>
      </c>
      <c r="F152" s="79">
        <v>0</v>
      </c>
      <c r="G152" s="30">
        <v>43906.642326388886</v>
      </c>
      <c r="H152" s="30"/>
      <c r="J152" s="79"/>
      <c r="K152" s="79"/>
      <c r="L152" s="30"/>
    </row>
    <row r="153" spans="2:12" x14ac:dyDescent="0.35">
      <c r="B153" s="70"/>
      <c r="E153" s="53" t="s">
        <v>396</v>
      </c>
      <c r="F153" s="79">
        <v>0</v>
      </c>
      <c r="G153" s="30">
        <v>43906.669525462959</v>
      </c>
      <c r="H153" s="30"/>
      <c r="J153" s="79"/>
      <c r="K153" s="79"/>
      <c r="L153" s="30"/>
    </row>
    <row r="154" spans="2:12" x14ac:dyDescent="0.35">
      <c r="B154" s="70"/>
      <c r="E154" s="53" t="s">
        <v>397</v>
      </c>
      <c r="F154" s="79">
        <v>7299.11</v>
      </c>
      <c r="G154" s="30">
        <v>43907.162581018521</v>
      </c>
      <c r="H154" s="30"/>
      <c r="I154" s="53" t="s">
        <v>398</v>
      </c>
      <c r="J154" s="79">
        <v>7299.11</v>
      </c>
      <c r="K154" s="79">
        <v>0</v>
      </c>
      <c r="L154" s="30">
        <v>43907</v>
      </c>
    </row>
    <row r="155" spans="2:12" x14ac:dyDescent="0.35">
      <c r="B155" s="70"/>
      <c r="E155" s="53" t="s">
        <v>399</v>
      </c>
      <c r="F155" s="79">
        <v>0</v>
      </c>
      <c r="G155" s="30">
        <v>43907.453229166669</v>
      </c>
      <c r="H155" s="30"/>
      <c r="J155" s="79"/>
      <c r="K155" s="79"/>
      <c r="L155" s="30"/>
    </row>
    <row r="156" spans="2:12" x14ac:dyDescent="0.35">
      <c r="B156" s="70"/>
      <c r="E156" s="53" t="s">
        <v>400</v>
      </c>
      <c r="F156" s="79">
        <v>0</v>
      </c>
      <c r="G156" s="30">
        <v>43907.453506944446</v>
      </c>
      <c r="H156" s="30"/>
      <c r="J156" s="79"/>
      <c r="K156" s="79"/>
      <c r="L156" s="30"/>
    </row>
    <row r="157" spans="2:12" x14ac:dyDescent="0.35">
      <c r="B157" s="70"/>
      <c r="E157" s="53" t="s">
        <v>401</v>
      </c>
      <c r="F157" s="79">
        <v>0</v>
      </c>
      <c r="G157" s="30">
        <v>43907.453900462962</v>
      </c>
      <c r="H157" s="30"/>
      <c r="J157" s="79"/>
      <c r="K157" s="79"/>
      <c r="L157" s="30"/>
    </row>
    <row r="158" spans="2:12" x14ac:dyDescent="0.35">
      <c r="B158" s="70"/>
      <c r="E158" s="53" t="s">
        <v>402</v>
      </c>
      <c r="F158" s="79">
        <v>0</v>
      </c>
      <c r="G158" s="30">
        <v>43907.459953703707</v>
      </c>
      <c r="H158" s="30"/>
      <c r="J158" s="79"/>
      <c r="K158" s="79"/>
      <c r="L158" s="30"/>
    </row>
    <row r="159" spans="2:12" x14ac:dyDescent="0.35">
      <c r="B159" s="70"/>
      <c r="E159" s="53" t="s">
        <v>403</v>
      </c>
      <c r="F159" s="79">
        <v>1776.32</v>
      </c>
      <c r="G159" s="30">
        <v>43907.467152777775</v>
      </c>
      <c r="H159" s="30"/>
      <c r="I159" s="53" t="s">
        <v>149</v>
      </c>
      <c r="J159" s="79">
        <v>1776.32</v>
      </c>
      <c r="K159" s="79">
        <v>0</v>
      </c>
      <c r="L159" s="30">
        <v>43907</v>
      </c>
    </row>
    <row r="160" spans="2:12" x14ac:dyDescent="0.35">
      <c r="B160" s="70"/>
      <c r="E160" s="53" t="s">
        <v>404</v>
      </c>
      <c r="F160" s="79">
        <v>1978.54</v>
      </c>
      <c r="G160" s="30">
        <v>43907.467430555553</v>
      </c>
      <c r="H160" s="30"/>
      <c r="I160" s="53" t="s">
        <v>151</v>
      </c>
      <c r="J160" s="79">
        <v>1978.54</v>
      </c>
      <c r="K160" s="79">
        <v>0</v>
      </c>
      <c r="L160" s="30">
        <v>43907</v>
      </c>
    </row>
    <row r="161" spans="2:12" x14ac:dyDescent="0.35">
      <c r="B161" s="70"/>
      <c r="E161" s="53" t="s">
        <v>405</v>
      </c>
      <c r="F161" s="79">
        <v>2465.6799999999998</v>
      </c>
      <c r="G161" s="30">
        <v>43907.467731481483</v>
      </c>
      <c r="H161" s="30"/>
      <c r="I161" s="53" t="s">
        <v>153</v>
      </c>
      <c r="J161" s="79">
        <v>2465.6799999999998</v>
      </c>
      <c r="K161" s="79">
        <v>0</v>
      </c>
      <c r="L161" s="30">
        <v>43907</v>
      </c>
    </row>
    <row r="162" spans="2:12" x14ac:dyDescent="0.35">
      <c r="B162" s="70"/>
      <c r="E162" s="53" t="s">
        <v>406</v>
      </c>
      <c r="F162" s="79">
        <v>2801.67</v>
      </c>
      <c r="G162" s="30">
        <v>43907.499618055554</v>
      </c>
      <c r="H162" s="30"/>
      <c r="I162" s="53" t="s">
        <v>158</v>
      </c>
      <c r="J162" s="79">
        <v>2801.67</v>
      </c>
      <c r="K162" s="79">
        <v>0</v>
      </c>
      <c r="L162" s="30">
        <v>43907</v>
      </c>
    </row>
    <row r="163" spans="2:12" x14ac:dyDescent="0.35">
      <c r="B163" s="70"/>
      <c r="E163" s="53" t="s">
        <v>407</v>
      </c>
      <c r="F163" s="79">
        <v>207.88</v>
      </c>
      <c r="G163" s="30">
        <v>43907.499907407408</v>
      </c>
      <c r="H163" s="30"/>
      <c r="I163" s="53" t="s">
        <v>155</v>
      </c>
      <c r="J163" s="79">
        <v>207.88</v>
      </c>
      <c r="K163" s="79">
        <v>0</v>
      </c>
      <c r="L163" s="30">
        <v>43907</v>
      </c>
    </row>
    <row r="164" spans="2:12" x14ac:dyDescent="0.35">
      <c r="B164" s="70"/>
      <c r="E164" s="53" t="s">
        <v>408</v>
      </c>
      <c r="F164" s="79">
        <v>5176.79</v>
      </c>
      <c r="G164" s="30">
        <v>43907.587476851855</v>
      </c>
      <c r="H164" s="30"/>
      <c r="I164" s="53" t="s">
        <v>409</v>
      </c>
      <c r="J164" s="79">
        <v>5176.79</v>
      </c>
      <c r="K164" s="79">
        <v>0</v>
      </c>
      <c r="L164" s="30">
        <v>43907</v>
      </c>
    </row>
    <row r="165" spans="2:12" x14ac:dyDescent="0.35">
      <c r="B165" s="70"/>
      <c r="E165" s="53" t="s">
        <v>410</v>
      </c>
      <c r="F165" s="79">
        <v>550</v>
      </c>
      <c r="G165" s="30">
        <v>43908.161898148152</v>
      </c>
      <c r="H165" s="30"/>
      <c r="I165" s="53" t="s">
        <v>411</v>
      </c>
      <c r="J165" s="79">
        <v>550</v>
      </c>
      <c r="K165" s="79">
        <v>0</v>
      </c>
      <c r="L165" s="30">
        <v>43908</v>
      </c>
    </row>
    <row r="166" spans="2:12" x14ac:dyDescent="0.35">
      <c r="B166" s="70"/>
      <c r="E166" s="53" t="s">
        <v>412</v>
      </c>
      <c r="F166" s="79">
        <v>3938.9</v>
      </c>
      <c r="G166" s="30">
        <v>43908.594050925924</v>
      </c>
      <c r="H166" s="30"/>
      <c r="I166" s="53" t="s">
        <v>413</v>
      </c>
      <c r="J166" s="79">
        <v>3938.9</v>
      </c>
      <c r="K166" s="79">
        <v>0</v>
      </c>
      <c r="L166" s="30">
        <v>43908</v>
      </c>
    </row>
    <row r="167" spans="2:12" x14ac:dyDescent="0.35">
      <c r="B167" s="70"/>
      <c r="E167" s="53" t="s">
        <v>414</v>
      </c>
      <c r="F167" s="79">
        <v>2630.91</v>
      </c>
      <c r="G167" s="30">
        <v>43908.636481481481</v>
      </c>
      <c r="H167" s="30"/>
      <c r="I167" s="53" t="s">
        <v>415</v>
      </c>
      <c r="J167" s="79">
        <v>2630.91</v>
      </c>
      <c r="K167" s="79">
        <v>27</v>
      </c>
      <c r="L167" s="30">
        <v>43908</v>
      </c>
    </row>
    <row r="168" spans="2:12" x14ac:dyDescent="0.35">
      <c r="B168" s="70"/>
      <c r="E168" s="53" t="s">
        <v>416</v>
      </c>
      <c r="F168" s="79">
        <v>1320.94</v>
      </c>
      <c r="G168" s="30">
        <v>43908.732291666667</v>
      </c>
      <c r="H168" s="30"/>
      <c r="I168" s="53" t="s">
        <v>417</v>
      </c>
      <c r="J168" s="79">
        <v>1320.94</v>
      </c>
      <c r="K168" s="79">
        <v>0</v>
      </c>
      <c r="L168" s="30">
        <v>43908</v>
      </c>
    </row>
    <row r="169" spans="2:12" x14ac:dyDescent="0.35">
      <c r="B169" s="70"/>
      <c r="E169" s="53" t="s">
        <v>418</v>
      </c>
      <c r="F169" s="79">
        <v>7824.38</v>
      </c>
      <c r="G169" s="30">
        <v>43908.733460648145</v>
      </c>
      <c r="H169" s="30"/>
      <c r="I169" s="53" t="s">
        <v>419</v>
      </c>
      <c r="J169" s="79">
        <v>7824.38</v>
      </c>
      <c r="K169" s="79">
        <v>0</v>
      </c>
      <c r="L169" s="30">
        <v>43908</v>
      </c>
    </row>
    <row r="170" spans="2:12" x14ac:dyDescent="0.35">
      <c r="B170" s="70"/>
      <c r="E170" s="53" t="s">
        <v>420</v>
      </c>
      <c r="F170" s="79">
        <v>2689.15</v>
      </c>
      <c r="G170" s="30">
        <v>43913.416770833333</v>
      </c>
      <c r="H170" s="30"/>
      <c r="I170" s="53" t="s">
        <v>149</v>
      </c>
      <c r="J170" s="79">
        <v>2689.15</v>
      </c>
      <c r="K170" s="79">
        <v>0</v>
      </c>
      <c r="L170" s="30">
        <v>43913</v>
      </c>
    </row>
    <row r="171" spans="2:12" x14ac:dyDescent="0.35">
      <c r="B171" s="70"/>
      <c r="E171" s="53" t="s">
        <v>421</v>
      </c>
      <c r="F171" s="79">
        <v>2460.4499999999998</v>
      </c>
      <c r="G171" s="30">
        <v>43913.417581018519</v>
      </c>
      <c r="H171" s="30"/>
      <c r="I171" s="53" t="s">
        <v>151</v>
      </c>
      <c r="J171" s="79">
        <v>2460.4499999999998</v>
      </c>
      <c r="K171" s="79">
        <v>0</v>
      </c>
      <c r="L171" s="30">
        <v>43913</v>
      </c>
    </row>
    <row r="172" spans="2:12" x14ac:dyDescent="0.35">
      <c r="B172" s="70"/>
      <c r="E172" s="53" t="s">
        <v>422</v>
      </c>
      <c r="F172" s="79">
        <v>429.84</v>
      </c>
      <c r="G172" s="30">
        <v>43913.418564814812</v>
      </c>
      <c r="H172" s="30"/>
      <c r="I172" s="53" t="s">
        <v>257</v>
      </c>
      <c r="J172" s="79">
        <v>429.84</v>
      </c>
      <c r="K172" s="79">
        <v>0</v>
      </c>
      <c r="L172" s="30">
        <v>43913</v>
      </c>
    </row>
    <row r="173" spans="2:12" x14ac:dyDescent="0.35">
      <c r="B173" s="70"/>
      <c r="E173" s="53" t="s">
        <v>423</v>
      </c>
      <c r="F173" s="79">
        <v>370.94</v>
      </c>
      <c r="G173" s="30">
        <v>43913.41946759259</v>
      </c>
      <c r="H173" s="30"/>
      <c r="I173" s="53" t="s">
        <v>255</v>
      </c>
      <c r="J173" s="79">
        <v>370.94</v>
      </c>
      <c r="K173" s="79">
        <v>0</v>
      </c>
      <c r="L173" s="30">
        <v>43913</v>
      </c>
    </row>
    <row r="174" spans="2:12" x14ac:dyDescent="0.35">
      <c r="B174" s="70"/>
      <c r="E174" s="53" t="s">
        <v>424</v>
      </c>
      <c r="F174" s="79">
        <v>166.38</v>
      </c>
      <c r="G174" s="30">
        <v>43913.439375000002</v>
      </c>
      <c r="H174" s="30"/>
      <c r="I174" s="53" t="s">
        <v>326</v>
      </c>
      <c r="J174" s="79">
        <v>166.38</v>
      </c>
      <c r="K174" s="79">
        <v>0</v>
      </c>
      <c r="L174" s="30">
        <v>43913</v>
      </c>
    </row>
    <row r="175" spans="2:12" x14ac:dyDescent="0.35">
      <c r="B175" s="70"/>
      <c r="E175" s="53" t="s">
        <v>425</v>
      </c>
      <c r="F175" s="79">
        <v>168.75</v>
      </c>
      <c r="G175" s="30">
        <v>43913.439641203702</v>
      </c>
      <c r="H175" s="30"/>
      <c r="I175" s="53" t="s">
        <v>311</v>
      </c>
      <c r="J175" s="79">
        <v>168.75</v>
      </c>
      <c r="K175" s="79">
        <v>0</v>
      </c>
      <c r="L175" s="30">
        <v>43913</v>
      </c>
    </row>
    <row r="176" spans="2:12" x14ac:dyDescent="0.35">
      <c r="B176" s="70"/>
      <c r="E176" s="53" t="s">
        <v>426</v>
      </c>
      <c r="F176" s="79">
        <v>110.91</v>
      </c>
      <c r="G176" s="30">
        <v>43913.440000000002</v>
      </c>
      <c r="H176" s="30"/>
      <c r="I176" s="53" t="s">
        <v>427</v>
      </c>
      <c r="J176" s="79">
        <v>110.91</v>
      </c>
      <c r="K176" s="79">
        <v>0</v>
      </c>
      <c r="L176" s="30">
        <v>43913</v>
      </c>
    </row>
    <row r="177" spans="2:12" x14ac:dyDescent="0.35">
      <c r="B177" s="70"/>
      <c r="E177" s="53" t="s">
        <v>428</v>
      </c>
      <c r="F177" s="79">
        <v>120.88</v>
      </c>
      <c r="G177" s="30">
        <v>43913.44027777778</v>
      </c>
      <c r="H177" s="30"/>
      <c r="I177" s="53" t="s">
        <v>429</v>
      </c>
      <c r="J177" s="79">
        <v>120.88</v>
      </c>
      <c r="K177" s="79">
        <v>0</v>
      </c>
      <c r="L177" s="30">
        <v>43913</v>
      </c>
    </row>
    <row r="178" spans="2:12" x14ac:dyDescent="0.35">
      <c r="B178" s="70"/>
      <c r="E178" s="53" t="s">
        <v>430</v>
      </c>
      <c r="F178" s="79">
        <v>397.24</v>
      </c>
      <c r="G178" s="30">
        <v>43913.440833333334</v>
      </c>
      <c r="H178" s="30"/>
      <c r="I178" s="53" t="s">
        <v>431</v>
      </c>
      <c r="J178" s="79">
        <v>397.24</v>
      </c>
      <c r="K178" s="79">
        <v>0</v>
      </c>
      <c r="L178" s="30">
        <v>43913</v>
      </c>
    </row>
    <row r="179" spans="2:12" x14ac:dyDescent="0.35">
      <c r="B179" s="70"/>
      <c r="E179" s="53" t="s">
        <v>432</v>
      </c>
      <c r="F179" s="79">
        <v>423.56</v>
      </c>
      <c r="G179" s="30">
        <v>43913.446736111109</v>
      </c>
      <c r="H179" s="30"/>
      <c r="I179" s="53" t="s">
        <v>433</v>
      </c>
      <c r="J179" s="79">
        <v>423.56</v>
      </c>
      <c r="K179" s="79">
        <v>0</v>
      </c>
      <c r="L179" s="30">
        <v>43913</v>
      </c>
    </row>
    <row r="180" spans="2:12" x14ac:dyDescent="0.35">
      <c r="B180" s="70"/>
      <c r="E180" s="53" t="s">
        <v>434</v>
      </c>
      <c r="F180" s="79">
        <v>316.91000000000003</v>
      </c>
      <c r="G180" s="30">
        <v>43913.447222222225</v>
      </c>
      <c r="H180" s="30"/>
      <c r="I180" s="53" t="s">
        <v>435</v>
      </c>
      <c r="J180" s="79">
        <v>316.91000000000003</v>
      </c>
      <c r="K180" s="79">
        <v>146</v>
      </c>
      <c r="L180" s="30">
        <v>43913</v>
      </c>
    </row>
    <row r="181" spans="2:12" x14ac:dyDescent="0.35">
      <c r="B181" s="70"/>
      <c r="E181" s="53" t="s">
        <v>436</v>
      </c>
      <c r="F181" s="79">
        <v>77.97</v>
      </c>
      <c r="G181" s="30">
        <v>43913.44902777778</v>
      </c>
      <c r="H181" s="30"/>
      <c r="I181" s="53" t="s">
        <v>437</v>
      </c>
      <c r="J181" s="79">
        <v>77.97</v>
      </c>
      <c r="K181" s="79">
        <v>0</v>
      </c>
      <c r="L181" s="30">
        <v>43913</v>
      </c>
    </row>
    <row r="182" spans="2:12" x14ac:dyDescent="0.35">
      <c r="B182" s="70"/>
      <c r="E182" s="53" t="s">
        <v>438</v>
      </c>
      <c r="F182" s="79">
        <v>4372.8999999999996</v>
      </c>
      <c r="G182" s="30">
        <v>43914.162418981483</v>
      </c>
      <c r="H182" s="30"/>
      <c r="I182" s="53" t="s">
        <v>439</v>
      </c>
      <c r="J182" s="79">
        <v>4372.8999999999996</v>
      </c>
      <c r="K182" s="79">
        <v>0</v>
      </c>
      <c r="L182" s="30">
        <v>43914</v>
      </c>
    </row>
    <row r="183" spans="2:12" x14ac:dyDescent="0.35">
      <c r="B183" s="70"/>
      <c r="E183" s="53" t="s">
        <v>440</v>
      </c>
      <c r="F183" s="79">
        <v>351.25</v>
      </c>
      <c r="G183" s="30">
        <v>43917.662199074075</v>
      </c>
      <c r="H183" s="30"/>
      <c r="I183" s="53" t="s">
        <v>441</v>
      </c>
      <c r="J183" s="79">
        <v>351.25</v>
      </c>
      <c r="K183" s="79">
        <v>0</v>
      </c>
      <c r="L183" s="30">
        <v>43917</v>
      </c>
    </row>
    <row r="184" spans="2:12" x14ac:dyDescent="0.35">
      <c r="B184" s="70"/>
      <c r="E184" s="53" t="s">
        <v>442</v>
      </c>
      <c r="F184" s="79">
        <v>975</v>
      </c>
      <c r="G184" s="30">
        <v>43920.16196759259</v>
      </c>
      <c r="H184" s="30"/>
      <c r="I184" s="53" t="s">
        <v>443</v>
      </c>
      <c r="J184" s="79">
        <v>975</v>
      </c>
      <c r="K184" s="79">
        <v>0</v>
      </c>
      <c r="L184" s="30">
        <v>43920</v>
      </c>
    </row>
    <row r="185" spans="2:12" x14ac:dyDescent="0.35">
      <c r="B185" s="70"/>
      <c r="E185" s="53" t="s">
        <v>444</v>
      </c>
      <c r="F185" s="79">
        <v>1881.18</v>
      </c>
      <c r="G185" s="30">
        <v>43920.449618055558</v>
      </c>
      <c r="H185" s="30"/>
      <c r="I185" s="53" t="s">
        <v>149</v>
      </c>
      <c r="J185" s="79">
        <v>1881.18</v>
      </c>
      <c r="K185" s="79">
        <v>0</v>
      </c>
      <c r="L185" s="30">
        <v>43920</v>
      </c>
    </row>
    <row r="186" spans="2:12" x14ac:dyDescent="0.35">
      <c r="B186" s="70"/>
      <c r="E186" s="53" t="s">
        <v>445</v>
      </c>
      <c r="F186" s="79">
        <v>1906.42</v>
      </c>
      <c r="G186" s="30">
        <v>43920.449988425928</v>
      </c>
      <c r="H186" s="30"/>
      <c r="I186" s="53" t="s">
        <v>151</v>
      </c>
      <c r="J186" s="79">
        <v>1906.42</v>
      </c>
      <c r="K186" s="79">
        <v>0</v>
      </c>
      <c r="L186" s="30">
        <v>43920</v>
      </c>
    </row>
    <row r="187" spans="2:12" x14ac:dyDescent="0.35">
      <c r="B187" s="70"/>
      <c r="E187" s="53" t="s">
        <v>446</v>
      </c>
      <c r="F187" s="79">
        <v>371.77</v>
      </c>
      <c r="G187" s="30">
        <v>43920.450671296298</v>
      </c>
      <c r="H187" s="30"/>
      <c r="I187" s="53" t="s">
        <v>447</v>
      </c>
      <c r="J187" s="79">
        <v>371.77</v>
      </c>
      <c r="K187" s="79">
        <v>0</v>
      </c>
      <c r="L187" s="30">
        <v>43920</v>
      </c>
    </row>
    <row r="188" spans="2:12" x14ac:dyDescent="0.35">
      <c r="B188" s="70"/>
      <c r="E188" s="53" t="s">
        <v>448</v>
      </c>
      <c r="F188" s="79">
        <v>3209.54</v>
      </c>
      <c r="G188" s="30">
        <v>43920.45175925926</v>
      </c>
      <c r="H188" s="30"/>
      <c r="I188" s="53" t="s">
        <v>153</v>
      </c>
      <c r="J188" s="79">
        <v>3209.54</v>
      </c>
      <c r="K188" s="79">
        <v>0</v>
      </c>
      <c r="L188" s="30">
        <v>43920</v>
      </c>
    </row>
    <row r="189" spans="2:12" x14ac:dyDescent="0.35">
      <c r="B189" s="70"/>
      <c r="E189" s="53" t="s">
        <v>449</v>
      </c>
      <c r="F189" s="79">
        <v>4230.1400000000003</v>
      </c>
      <c r="G189" s="30">
        <v>43920.453703703701</v>
      </c>
      <c r="H189" s="30"/>
      <c r="I189" s="53" t="s">
        <v>158</v>
      </c>
      <c r="J189" s="79">
        <v>4230.1400000000003</v>
      </c>
      <c r="K189" s="79">
        <v>0</v>
      </c>
      <c r="L189" s="30">
        <v>43920</v>
      </c>
    </row>
    <row r="190" spans="2:12" x14ac:dyDescent="0.35">
      <c r="B190" s="70"/>
      <c r="E190" s="53" t="s">
        <v>450</v>
      </c>
      <c r="F190" s="79">
        <v>539.79999999999995</v>
      </c>
      <c r="G190" s="30">
        <v>43920.454907407409</v>
      </c>
      <c r="H190" s="30"/>
      <c r="I190" s="53" t="s">
        <v>155</v>
      </c>
      <c r="J190" s="79">
        <v>539.79999999999995</v>
      </c>
      <c r="K190" s="79">
        <v>0</v>
      </c>
      <c r="L190" s="30">
        <v>43920</v>
      </c>
    </row>
    <row r="191" spans="2:12" x14ac:dyDescent="0.35">
      <c r="B191" s="70"/>
      <c r="E191" s="53" t="s">
        <v>451</v>
      </c>
      <c r="F191" s="79">
        <v>304.42</v>
      </c>
      <c r="G191" s="30">
        <v>43920.455543981479</v>
      </c>
      <c r="H191" s="30"/>
      <c r="I191" s="53" t="s">
        <v>452</v>
      </c>
      <c r="J191" s="79">
        <v>304.42</v>
      </c>
      <c r="K191" s="79">
        <v>0</v>
      </c>
      <c r="L191" s="30">
        <v>43920</v>
      </c>
    </row>
    <row r="192" spans="2:12" x14ac:dyDescent="0.35">
      <c r="B192" s="70"/>
      <c r="E192" s="53" t="s">
        <v>453</v>
      </c>
      <c r="F192" s="79">
        <v>341.95</v>
      </c>
      <c r="G192" s="30">
        <v>43920.45585648148</v>
      </c>
      <c r="H192" s="30"/>
      <c r="I192" s="53" t="s">
        <v>454</v>
      </c>
      <c r="J192" s="79">
        <v>341.95</v>
      </c>
      <c r="K192" s="79">
        <v>19.989999999999998</v>
      </c>
      <c r="L192" s="30">
        <v>43920</v>
      </c>
    </row>
    <row r="193" spans="2:12" x14ac:dyDescent="0.35">
      <c r="B193" s="70"/>
      <c r="E193" s="53" t="s">
        <v>455</v>
      </c>
      <c r="F193" s="79">
        <v>924.11</v>
      </c>
      <c r="G193" s="30">
        <v>43921.162523148145</v>
      </c>
      <c r="H193" s="30"/>
      <c r="I193" s="53" t="s">
        <v>456</v>
      </c>
      <c r="J193" s="79">
        <v>924.11</v>
      </c>
      <c r="K193" s="79">
        <v>0</v>
      </c>
      <c r="L193" s="30">
        <v>43921</v>
      </c>
    </row>
    <row r="194" spans="2:12" x14ac:dyDescent="0.35">
      <c r="B194" s="70"/>
      <c r="E194" s="53" t="s">
        <v>457</v>
      </c>
      <c r="F194" s="79">
        <v>2633.69</v>
      </c>
      <c r="G194" s="30">
        <v>43922.952581018515</v>
      </c>
      <c r="H194" s="30"/>
      <c r="I194" s="53" t="s">
        <v>153</v>
      </c>
      <c r="J194" s="79">
        <v>2633.69</v>
      </c>
      <c r="K194" s="79">
        <v>0</v>
      </c>
      <c r="L194" s="30">
        <v>43922</v>
      </c>
    </row>
    <row r="195" spans="2:12" x14ac:dyDescent="0.35">
      <c r="B195" s="70"/>
      <c r="E195" s="53" t="s">
        <v>458</v>
      </c>
      <c r="F195" s="79">
        <v>119.94</v>
      </c>
      <c r="G195" s="30">
        <v>43922.9531712963</v>
      </c>
      <c r="H195" s="30"/>
      <c r="I195" s="53" t="s">
        <v>459</v>
      </c>
      <c r="J195" s="79">
        <v>119.94</v>
      </c>
      <c r="K195" s="79">
        <v>0</v>
      </c>
      <c r="L195" s="30">
        <v>43922</v>
      </c>
    </row>
    <row r="196" spans="2:12" x14ac:dyDescent="0.35">
      <c r="B196" s="70"/>
      <c r="E196" s="53" t="s">
        <v>460</v>
      </c>
      <c r="F196" s="79">
        <v>10104.9</v>
      </c>
      <c r="G196" s="30">
        <v>43922.955787037034</v>
      </c>
      <c r="H196" s="30"/>
      <c r="I196" s="53" t="s">
        <v>158</v>
      </c>
      <c r="J196" s="79">
        <v>10104.9</v>
      </c>
      <c r="K196" s="79">
        <v>0</v>
      </c>
      <c r="L196" s="30">
        <v>43922</v>
      </c>
    </row>
    <row r="197" spans="2:12" x14ac:dyDescent="0.35">
      <c r="B197" s="70"/>
      <c r="E197" s="53" t="s">
        <v>461</v>
      </c>
      <c r="F197" s="79">
        <v>123.92</v>
      </c>
      <c r="G197" s="30">
        <v>43922.957303240742</v>
      </c>
      <c r="H197" s="30"/>
      <c r="I197" s="53" t="s">
        <v>155</v>
      </c>
      <c r="J197" s="79">
        <v>123.92</v>
      </c>
      <c r="K197" s="79">
        <v>0</v>
      </c>
      <c r="L197" s="30">
        <v>43922</v>
      </c>
    </row>
    <row r="198" spans="2:12" x14ac:dyDescent="0.35">
      <c r="B198" s="70"/>
      <c r="E198" s="53" t="s">
        <v>462</v>
      </c>
      <c r="F198" s="79">
        <v>6367.84</v>
      </c>
      <c r="G198" s="30">
        <v>43922.958067129628</v>
      </c>
      <c r="H198" s="30"/>
      <c r="I198" s="53" t="s">
        <v>171</v>
      </c>
      <c r="J198" s="79">
        <v>6367.84</v>
      </c>
      <c r="K198" s="79">
        <v>0</v>
      </c>
      <c r="L198" s="30">
        <v>43922</v>
      </c>
    </row>
    <row r="199" spans="2:12" x14ac:dyDescent="0.35">
      <c r="B199" s="70"/>
      <c r="E199" s="53" t="s">
        <v>463</v>
      </c>
      <c r="F199" s="79">
        <v>174</v>
      </c>
      <c r="G199" s="30">
        <v>43922.97420138889</v>
      </c>
      <c r="H199" s="30"/>
      <c r="I199" s="53" t="s">
        <v>464</v>
      </c>
      <c r="J199" s="79">
        <v>174</v>
      </c>
      <c r="K199" s="79">
        <v>0</v>
      </c>
      <c r="L199" s="30">
        <v>43922</v>
      </c>
    </row>
    <row r="200" spans="2:12" x14ac:dyDescent="0.35">
      <c r="B200" s="70"/>
      <c r="E200" s="53" t="s">
        <v>465</v>
      </c>
      <c r="F200" s="79">
        <v>99.9</v>
      </c>
      <c r="G200" s="30">
        <v>43923.566030092596</v>
      </c>
      <c r="H200" s="30"/>
      <c r="I200" s="53" t="s">
        <v>464</v>
      </c>
      <c r="J200" s="79">
        <v>99.9</v>
      </c>
      <c r="K200" s="79">
        <v>47.95</v>
      </c>
      <c r="L200" s="30">
        <v>43923</v>
      </c>
    </row>
    <row r="201" spans="2:12" x14ac:dyDescent="0.35">
      <c r="B201" s="70"/>
      <c r="G201" s="30"/>
      <c r="H201" s="30"/>
      <c r="J201" s="79"/>
      <c r="K201" s="79"/>
      <c r="L201" s="30">
        <v>43927</v>
      </c>
    </row>
    <row r="202" spans="2:12" x14ac:dyDescent="0.35">
      <c r="B202" s="70"/>
      <c r="E202" s="41"/>
      <c r="F202" s="42"/>
      <c r="G202" s="43"/>
      <c r="H202" s="27"/>
      <c r="I202" s="107"/>
      <c r="J202" s="27"/>
      <c r="K202" s="27"/>
      <c r="L202" s="9"/>
    </row>
    <row r="203" spans="2:12" x14ac:dyDescent="0.35">
      <c r="B203" s="70"/>
      <c r="F203" s="79"/>
      <c r="G203" s="30"/>
      <c r="J203" s="79"/>
      <c r="K203" s="79"/>
      <c r="L203" s="30"/>
    </row>
    <row r="204" spans="2:12" x14ac:dyDescent="0.35">
      <c r="B204" s="70"/>
      <c r="F204" s="79"/>
      <c r="G204" s="30"/>
      <c r="J204" s="79"/>
      <c r="K204" s="79"/>
      <c r="L204" s="30"/>
    </row>
    <row r="205" spans="2:12" x14ac:dyDescent="0.35">
      <c r="B205" s="70"/>
      <c r="F205" s="70"/>
      <c r="G205" s="30"/>
      <c r="J205" s="70"/>
      <c r="K205" s="70"/>
      <c r="L205" s="30"/>
    </row>
    <row r="206" spans="2:12" x14ac:dyDescent="0.35">
      <c r="B206" s="70">
        <f>SUMIF(C5:C205,"&lt;&gt;",B5:B205)</f>
        <v>386061.97</v>
      </c>
      <c r="F206" s="80">
        <f>SUM(F5:F205)</f>
        <v>328160.68</v>
      </c>
      <c r="G206" s="30"/>
      <c r="J206" s="70">
        <f>SUM(J5:J205)</f>
        <v>328160.68</v>
      </c>
      <c r="K206" s="70">
        <f>SUM(K5:K205)</f>
        <v>45590.729999999996</v>
      </c>
      <c r="L206" s="30"/>
    </row>
    <row r="207" spans="2:12" x14ac:dyDescent="0.35">
      <c r="F207" s="81" t="s">
        <v>66</v>
      </c>
      <c r="J207" s="81" t="s">
        <v>98</v>
      </c>
      <c r="K207" s="81" t="s">
        <v>99</v>
      </c>
    </row>
    <row r="210" spans="1:1" x14ac:dyDescent="0.35">
      <c r="A210" s="82"/>
    </row>
    <row r="211" spans="1:1" x14ac:dyDescent="0.35">
      <c r="A211" s="82"/>
    </row>
  </sheetData>
  <conditionalFormatting sqref="H5:H202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C22" workbookViewId="0">
      <selection activeCell="N10" sqref="N10"/>
    </sheetView>
  </sheetViews>
  <sheetFormatPr defaultColWidth="9.1796875" defaultRowHeight="14.5" x14ac:dyDescent="0.35"/>
  <cols>
    <col min="1" max="1" width="41.81640625" style="69" customWidth="1"/>
    <col min="2" max="2" width="15" style="61" bestFit="1" customWidth="1"/>
    <col min="3" max="3" width="12.1796875" style="70" bestFit="1" customWidth="1"/>
    <col min="4" max="4" width="18.1796875" style="70" customWidth="1"/>
    <col min="5" max="5" width="14.81640625" style="70" customWidth="1"/>
    <col min="6" max="6" width="11.54296875" style="70" customWidth="1"/>
    <col min="7" max="7" width="4.81640625" style="70" customWidth="1"/>
    <col min="8" max="8" width="15.1796875" style="71" bestFit="1" customWidth="1"/>
    <col min="9" max="9" width="9.1796875" style="53" bestFit="1" customWidth="1"/>
    <col min="10" max="10" width="26.1796875" style="53" customWidth="1"/>
    <col min="11" max="11" width="14.81640625" style="53" customWidth="1"/>
    <col min="12" max="12" width="10.1796875" style="53" bestFit="1" customWidth="1"/>
    <col min="13" max="13" width="13.6328125" style="70" bestFit="1" customWidth="1"/>
    <col min="14" max="14" width="15.08984375" style="74" bestFit="1" customWidth="1"/>
    <col min="15" max="16384" width="9.1796875" style="53"/>
  </cols>
  <sheetData>
    <row r="1" spans="1:15" x14ac:dyDescent="0.35">
      <c r="A1" s="2" t="s">
        <v>14</v>
      </c>
      <c r="B1" s="54" t="s">
        <v>36</v>
      </c>
      <c r="C1" s="55" t="s">
        <v>57</v>
      </c>
      <c r="D1" s="56" t="s">
        <v>58</v>
      </c>
      <c r="E1" s="57" t="s">
        <v>59</v>
      </c>
      <c r="F1" s="58" t="s">
        <v>60</v>
      </c>
      <c r="G1" s="58"/>
      <c r="H1" s="59" t="s">
        <v>38</v>
      </c>
      <c r="I1" s="55" t="s">
        <v>57</v>
      </c>
      <c r="J1" s="56" t="s">
        <v>58</v>
      </c>
      <c r="K1" s="57" t="s">
        <v>59</v>
      </c>
      <c r="L1" s="58" t="s">
        <v>60</v>
      </c>
      <c r="M1" s="74" t="s">
        <v>37</v>
      </c>
      <c r="N1" s="74" t="s">
        <v>66</v>
      </c>
    </row>
    <row r="2" spans="1:15" x14ac:dyDescent="0.35">
      <c r="A2" s="60" t="s">
        <v>21</v>
      </c>
      <c r="B2" s="61">
        <v>29222</v>
      </c>
      <c r="C2" s="62">
        <v>492177</v>
      </c>
      <c r="D2" s="61">
        <v>29222</v>
      </c>
      <c r="E2" s="63">
        <v>43915</v>
      </c>
      <c r="F2" s="63"/>
      <c r="G2" s="63"/>
      <c r="H2" s="61">
        <v>5605</v>
      </c>
      <c r="I2" s="62">
        <v>492177</v>
      </c>
      <c r="J2" s="61">
        <v>5605</v>
      </c>
      <c r="K2" s="63">
        <v>43915</v>
      </c>
      <c r="L2" s="63"/>
      <c r="M2" s="70">
        <f>B2+H2</f>
        <v>34827</v>
      </c>
      <c r="N2" s="74">
        <f>SUM(D2,J2)</f>
        <v>34827</v>
      </c>
    </row>
    <row r="3" spans="1:15" x14ac:dyDescent="0.35">
      <c r="A3" s="4" t="s">
        <v>22</v>
      </c>
      <c r="B3" s="61">
        <v>117448</v>
      </c>
      <c r="C3" s="66" t="s">
        <v>90</v>
      </c>
      <c r="D3" s="66" t="s">
        <v>90</v>
      </c>
      <c r="E3" s="66" t="s">
        <v>90</v>
      </c>
      <c r="F3" s="63"/>
      <c r="G3" s="63"/>
      <c r="H3" s="61">
        <v>5605</v>
      </c>
      <c r="I3" s="62">
        <v>492216</v>
      </c>
      <c r="J3" s="61">
        <v>5605</v>
      </c>
      <c r="K3" s="63">
        <v>43915</v>
      </c>
      <c r="L3" s="63"/>
      <c r="M3" s="70">
        <f t="shared" ref="M3:M19" si="0">B3+H3</f>
        <v>123053</v>
      </c>
      <c r="N3" s="74">
        <f>SUM(D48,J3)</f>
        <v>123053</v>
      </c>
    </row>
    <row r="4" spans="1:15" x14ac:dyDescent="0.35">
      <c r="A4" s="60" t="s">
        <v>23</v>
      </c>
      <c r="B4" s="61">
        <v>106995</v>
      </c>
      <c r="C4" s="62">
        <v>492178</v>
      </c>
      <c r="D4" s="61">
        <v>106995</v>
      </c>
      <c r="E4" s="63">
        <v>43915</v>
      </c>
      <c r="F4" s="63"/>
      <c r="G4" s="63"/>
      <c r="H4" s="61">
        <v>5605</v>
      </c>
      <c r="I4" s="62">
        <v>492178</v>
      </c>
      <c r="J4" s="61">
        <v>5605</v>
      </c>
      <c r="K4" s="63">
        <v>43915</v>
      </c>
      <c r="L4" s="63"/>
      <c r="M4" s="70">
        <f t="shared" si="0"/>
        <v>112600</v>
      </c>
      <c r="N4" s="74">
        <f t="shared" ref="N4:N18" si="1">SUM(D4,J4)</f>
        <v>112600</v>
      </c>
    </row>
    <row r="5" spans="1:15" x14ac:dyDescent="0.35">
      <c r="A5" s="4" t="s">
        <v>24</v>
      </c>
      <c r="B5" s="61">
        <v>29093</v>
      </c>
      <c r="C5" s="62">
        <v>492179</v>
      </c>
      <c r="D5" s="61">
        <v>29093</v>
      </c>
      <c r="E5" s="63">
        <v>43915</v>
      </c>
      <c r="F5" s="63"/>
      <c r="G5" s="63"/>
      <c r="H5" s="61">
        <v>5605</v>
      </c>
      <c r="I5" s="62">
        <v>492179</v>
      </c>
      <c r="J5" s="61">
        <v>5605</v>
      </c>
      <c r="K5" s="63">
        <v>43915</v>
      </c>
      <c r="L5" s="63"/>
      <c r="M5" s="70">
        <f t="shared" si="0"/>
        <v>34698</v>
      </c>
      <c r="N5" s="74">
        <f t="shared" si="1"/>
        <v>34698</v>
      </c>
    </row>
    <row r="6" spans="1:15" x14ac:dyDescent="0.35">
      <c r="A6" s="4" t="s">
        <v>25</v>
      </c>
      <c r="B6" s="61">
        <v>47566</v>
      </c>
      <c r="C6" s="62">
        <v>492180</v>
      </c>
      <c r="D6" s="61">
        <v>47566</v>
      </c>
      <c r="E6" s="63">
        <v>43915</v>
      </c>
      <c r="F6" s="63"/>
      <c r="G6" s="63"/>
      <c r="H6" s="61">
        <v>5605</v>
      </c>
      <c r="I6" s="62">
        <v>492180</v>
      </c>
      <c r="J6" s="61">
        <v>5605</v>
      </c>
      <c r="K6" s="63">
        <v>43915</v>
      </c>
      <c r="L6" s="63"/>
      <c r="M6" s="70">
        <f t="shared" si="0"/>
        <v>53171</v>
      </c>
      <c r="N6" s="74">
        <f t="shared" si="1"/>
        <v>53171</v>
      </c>
    </row>
    <row r="7" spans="1:15" x14ac:dyDescent="0.35">
      <c r="A7" s="4" t="s">
        <v>26</v>
      </c>
      <c r="B7" s="61">
        <v>18332</v>
      </c>
      <c r="C7" s="62">
        <v>492181</v>
      </c>
      <c r="D7" s="61">
        <v>18332</v>
      </c>
      <c r="E7" s="63">
        <v>43915</v>
      </c>
      <c r="F7" s="63"/>
      <c r="G7" s="63"/>
      <c r="H7" s="61">
        <v>5605</v>
      </c>
      <c r="I7" s="62">
        <v>492181</v>
      </c>
      <c r="J7" s="61">
        <v>5605</v>
      </c>
      <c r="K7" s="63">
        <v>43915</v>
      </c>
      <c r="L7" s="63"/>
      <c r="M7" s="70">
        <f t="shared" si="0"/>
        <v>23937</v>
      </c>
      <c r="N7" s="74">
        <f t="shared" si="1"/>
        <v>23937</v>
      </c>
    </row>
    <row r="8" spans="1:15" x14ac:dyDescent="0.35">
      <c r="A8" s="4" t="s">
        <v>27</v>
      </c>
      <c r="B8" s="61">
        <v>134908</v>
      </c>
      <c r="C8" s="62">
        <v>492182</v>
      </c>
      <c r="D8" s="61">
        <v>134908</v>
      </c>
      <c r="E8" s="63">
        <v>43915</v>
      </c>
      <c r="F8" s="63"/>
      <c r="G8" s="63"/>
      <c r="H8" s="61">
        <v>5605</v>
      </c>
      <c r="I8" s="62">
        <v>492182</v>
      </c>
      <c r="J8" s="61">
        <v>5605</v>
      </c>
      <c r="K8" s="63">
        <v>43915</v>
      </c>
      <c r="L8" s="63"/>
      <c r="M8" s="70">
        <f t="shared" si="0"/>
        <v>140513</v>
      </c>
      <c r="N8" s="74">
        <f t="shared" si="1"/>
        <v>140513</v>
      </c>
    </row>
    <row r="9" spans="1:15" x14ac:dyDescent="0.35">
      <c r="A9" s="60" t="s">
        <v>62</v>
      </c>
      <c r="B9" s="61">
        <v>86520</v>
      </c>
      <c r="C9" s="62">
        <v>492183</v>
      </c>
      <c r="D9" s="61">
        <v>86520</v>
      </c>
      <c r="E9" s="63">
        <v>43915</v>
      </c>
      <c r="F9" s="63"/>
      <c r="G9" s="63"/>
      <c r="H9" s="61">
        <v>5605</v>
      </c>
      <c r="I9" s="62">
        <v>492183</v>
      </c>
      <c r="J9" s="61">
        <v>5605</v>
      </c>
      <c r="K9" s="63">
        <v>43915</v>
      </c>
      <c r="L9" s="63"/>
      <c r="M9" s="70">
        <f t="shared" si="0"/>
        <v>92125</v>
      </c>
      <c r="N9" s="74">
        <f t="shared" si="1"/>
        <v>92125</v>
      </c>
    </row>
    <row r="10" spans="1:15" ht="29" x14ac:dyDescent="0.35">
      <c r="A10" s="4" t="s">
        <v>28</v>
      </c>
      <c r="B10" s="61">
        <v>82433</v>
      </c>
      <c r="C10" s="62">
        <v>492184</v>
      </c>
      <c r="D10" s="61">
        <v>82433</v>
      </c>
      <c r="E10" s="63">
        <v>43915</v>
      </c>
      <c r="F10" s="63"/>
      <c r="G10" s="63"/>
      <c r="H10" s="61">
        <v>5605</v>
      </c>
      <c r="I10" s="62">
        <v>492184</v>
      </c>
      <c r="J10" s="61">
        <v>5605</v>
      </c>
      <c r="K10" s="63">
        <v>43915</v>
      </c>
      <c r="L10" s="63"/>
      <c r="M10" s="70">
        <f t="shared" si="0"/>
        <v>88038</v>
      </c>
      <c r="N10" s="74">
        <f t="shared" si="1"/>
        <v>88038</v>
      </c>
    </row>
    <row r="11" spans="1:15" x14ac:dyDescent="0.35">
      <c r="A11" s="4" t="s">
        <v>29</v>
      </c>
      <c r="B11" s="61">
        <v>36039</v>
      </c>
      <c r="C11" s="62">
        <v>492185</v>
      </c>
      <c r="D11" s="61">
        <v>36039</v>
      </c>
      <c r="E11" s="63">
        <v>43915</v>
      </c>
      <c r="F11" s="63"/>
      <c r="G11" s="63"/>
      <c r="H11" s="61">
        <v>5605</v>
      </c>
      <c r="I11" s="62">
        <v>492185</v>
      </c>
      <c r="J11" s="61">
        <v>5605</v>
      </c>
      <c r="K11" s="63">
        <v>43915</v>
      </c>
      <c r="L11" s="63"/>
      <c r="M11" s="70">
        <f t="shared" si="0"/>
        <v>41644</v>
      </c>
      <c r="N11" s="74">
        <f t="shared" si="1"/>
        <v>41644</v>
      </c>
      <c r="O11" s="67"/>
    </row>
    <row r="12" spans="1:15" x14ac:dyDescent="0.35">
      <c r="A12" s="4" t="s">
        <v>30</v>
      </c>
      <c r="B12" s="61">
        <v>49283</v>
      </c>
      <c r="C12" s="62">
        <v>492186</v>
      </c>
      <c r="D12" s="61">
        <v>49283</v>
      </c>
      <c r="E12" s="63">
        <v>43915</v>
      </c>
      <c r="F12" s="63"/>
      <c r="G12" s="63"/>
      <c r="H12" s="61">
        <v>5605</v>
      </c>
      <c r="I12" s="62">
        <v>492186</v>
      </c>
      <c r="J12" s="61">
        <v>5605</v>
      </c>
      <c r="K12" s="63">
        <v>43915</v>
      </c>
      <c r="L12" s="63"/>
      <c r="M12" s="70">
        <f t="shared" si="0"/>
        <v>54888</v>
      </c>
      <c r="N12" s="74">
        <f t="shared" si="1"/>
        <v>54888</v>
      </c>
    </row>
    <row r="13" spans="1:15" x14ac:dyDescent="0.35">
      <c r="A13" s="4" t="s">
        <v>31</v>
      </c>
      <c r="B13" s="61">
        <v>257867</v>
      </c>
      <c r="C13" s="62">
        <v>492187</v>
      </c>
      <c r="D13" s="61">
        <v>257867</v>
      </c>
      <c r="E13" s="63">
        <v>43915</v>
      </c>
      <c r="F13" s="63"/>
      <c r="G13" s="63"/>
      <c r="H13" s="61">
        <v>5605</v>
      </c>
      <c r="I13" s="62">
        <v>492187</v>
      </c>
      <c r="J13" s="61">
        <v>5605</v>
      </c>
      <c r="K13" s="63">
        <v>43915</v>
      </c>
      <c r="L13" s="63"/>
      <c r="M13" s="70">
        <f t="shared" si="0"/>
        <v>263472</v>
      </c>
      <c r="N13" s="74">
        <f t="shared" si="1"/>
        <v>263472</v>
      </c>
    </row>
    <row r="14" spans="1:15" x14ac:dyDescent="0.35">
      <c r="A14" s="4" t="s">
        <v>32</v>
      </c>
      <c r="B14" s="61">
        <v>26074</v>
      </c>
      <c r="C14" s="62">
        <v>492188</v>
      </c>
      <c r="D14" s="68">
        <v>26074</v>
      </c>
      <c r="E14" s="63">
        <v>43915</v>
      </c>
      <c r="F14" s="63"/>
      <c r="G14" s="63"/>
      <c r="H14" s="61">
        <v>5605</v>
      </c>
      <c r="I14" s="62">
        <v>492188</v>
      </c>
      <c r="J14" s="61">
        <v>5605</v>
      </c>
      <c r="K14" s="63">
        <v>43915</v>
      </c>
      <c r="L14" s="63"/>
      <c r="M14" s="70">
        <f t="shared" si="0"/>
        <v>31679</v>
      </c>
      <c r="N14" s="74">
        <f t="shared" si="1"/>
        <v>31679</v>
      </c>
    </row>
    <row r="15" spans="1:15" x14ac:dyDescent="0.35">
      <c r="A15" s="4" t="s">
        <v>33</v>
      </c>
      <c r="B15" s="61">
        <v>60504</v>
      </c>
      <c r="C15" s="62">
        <v>492189</v>
      </c>
      <c r="D15" s="61">
        <v>60504</v>
      </c>
      <c r="E15" s="63">
        <v>43915</v>
      </c>
      <c r="F15" s="63"/>
      <c r="G15" s="63"/>
      <c r="H15" s="61">
        <v>5605</v>
      </c>
      <c r="I15" s="62">
        <v>492189</v>
      </c>
      <c r="J15" s="61">
        <v>5605</v>
      </c>
      <c r="K15" s="63">
        <v>43915</v>
      </c>
      <c r="L15" s="63"/>
      <c r="M15" s="70">
        <f t="shared" si="0"/>
        <v>66109</v>
      </c>
      <c r="N15" s="74">
        <f t="shared" si="1"/>
        <v>66109</v>
      </c>
    </row>
    <row r="16" spans="1:15" x14ac:dyDescent="0.35">
      <c r="A16" s="4" t="s">
        <v>34</v>
      </c>
      <c r="B16" s="61">
        <v>65175</v>
      </c>
      <c r="C16" s="62">
        <v>492190</v>
      </c>
      <c r="D16" s="61">
        <v>65175</v>
      </c>
      <c r="E16" s="63">
        <v>43915</v>
      </c>
      <c r="F16" s="63"/>
      <c r="G16" s="63"/>
      <c r="H16" s="61">
        <v>5605</v>
      </c>
      <c r="I16" s="62">
        <v>492190</v>
      </c>
      <c r="J16" s="61">
        <v>5605</v>
      </c>
      <c r="K16" s="63">
        <v>43915</v>
      </c>
      <c r="L16" s="63"/>
      <c r="M16" s="70">
        <f t="shared" si="0"/>
        <v>70780</v>
      </c>
      <c r="N16" s="74">
        <f t="shared" si="1"/>
        <v>70780</v>
      </c>
    </row>
    <row r="17" spans="1:14" ht="29" x14ac:dyDescent="0.35">
      <c r="A17" s="5" t="s">
        <v>35</v>
      </c>
      <c r="B17" s="61">
        <v>60043</v>
      </c>
      <c r="C17" s="62">
        <v>492191</v>
      </c>
      <c r="D17" s="61">
        <v>60043</v>
      </c>
      <c r="E17" s="63">
        <v>43915</v>
      </c>
      <c r="F17" s="63"/>
      <c r="G17" s="63"/>
      <c r="H17" s="61">
        <v>5605</v>
      </c>
      <c r="I17" s="62">
        <v>492191</v>
      </c>
      <c r="J17" s="61">
        <v>5605</v>
      </c>
      <c r="K17" s="63">
        <v>43915</v>
      </c>
      <c r="L17" s="63"/>
      <c r="M17" s="70">
        <f t="shared" si="0"/>
        <v>65648</v>
      </c>
      <c r="N17" s="74">
        <f t="shared" si="1"/>
        <v>65648</v>
      </c>
    </row>
    <row r="18" spans="1:14" x14ac:dyDescent="0.35">
      <c r="A18" s="29" t="s">
        <v>84</v>
      </c>
      <c r="B18" s="61" t="s">
        <v>91</v>
      </c>
      <c r="C18" s="62"/>
      <c r="D18" s="61"/>
      <c r="E18" s="63"/>
      <c r="F18" s="63"/>
      <c r="G18" s="63"/>
      <c r="H18" s="61" t="s">
        <v>91</v>
      </c>
      <c r="I18" s="62"/>
      <c r="J18" s="61"/>
      <c r="K18" s="63"/>
      <c r="L18" s="63"/>
      <c r="N18" s="74">
        <f t="shared" si="1"/>
        <v>0</v>
      </c>
    </row>
    <row r="19" spans="1:14" x14ac:dyDescent="0.35">
      <c r="B19" s="61">
        <f>SUM(B2:B18)</f>
        <v>1207502</v>
      </c>
      <c r="D19" s="61">
        <f>SUM(D2:D18,D48)</f>
        <v>1207502</v>
      </c>
      <c r="H19" s="71">
        <f>SUM(H2:H18)</f>
        <v>89680</v>
      </c>
      <c r="I19" s="64"/>
      <c r="J19" s="61">
        <f>SUM(J2:J18)</f>
        <v>89680</v>
      </c>
      <c r="K19" s="64"/>
      <c r="L19" s="64"/>
      <c r="M19" s="70">
        <f t="shared" si="0"/>
        <v>1297182</v>
      </c>
      <c r="N19" s="74">
        <f>SUM(N2:N18)</f>
        <v>1297182</v>
      </c>
    </row>
    <row r="22" spans="1:14" x14ac:dyDescent="0.35">
      <c r="A22" s="51" t="s">
        <v>65</v>
      </c>
      <c r="C22" s="55" t="s">
        <v>57</v>
      </c>
      <c r="D22" s="56" t="s">
        <v>58</v>
      </c>
      <c r="E22" s="57" t="s">
        <v>59</v>
      </c>
      <c r="F22" s="58" t="s">
        <v>60</v>
      </c>
      <c r="G22" s="58"/>
    </row>
    <row r="23" spans="1:14" x14ac:dyDescent="0.35">
      <c r="A23" s="6" t="s">
        <v>39</v>
      </c>
      <c r="B23" s="61">
        <v>257</v>
      </c>
      <c r="C23" s="62">
        <v>492192</v>
      </c>
      <c r="D23" s="61">
        <v>257</v>
      </c>
      <c r="E23" s="63">
        <v>43915</v>
      </c>
      <c r="F23" s="63"/>
      <c r="G23" s="63"/>
    </row>
    <row r="24" spans="1:14" x14ac:dyDescent="0.35">
      <c r="A24" s="6" t="s">
        <v>40</v>
      </c>
      <c r="B24" s="61">
        <v>5259</v>
      </c>
      <c r="C24" s="62">
        <v>492193</v>
      </c>
      <c r="D24" s="61">
        <v>5259</v>
      </c>
      <c r="E24" s="63">
        <v>43915</v>
      </c>
      <c r="F24" s="63"/>
      <c r="G24" s="63"/>
    </row>
    <row r="25" spans="1:14" x14ac:dyDescent="0.35">
      <c r="A25" s="6" t="s">
        <v>41</v>
      </c>
      <c r="B25" s="61">
        <v>234</v>
      </c>
      <c r="C25" s="62">
        <v>492194</v>
      </c>
      <c r="D25" s="61">
        <v>234</v>
      </c>
      <c r="E25" s="63">
        <v>43915</v>
      </c>
      <c r="F25" s="63"/>
      <c r="G25" s="63"/>
      <c r="J25" s="50" t="s">
        <v>63</v>
      </c>
      <c r="K25" s="50">
        <f>SUMIF(F2:F18,"&lt;&gt;",D2:D18)</f>
        <v>0</v>
      </c>
    </row>
    <row r="26" spans="1:14" x14ac:dyDescent="0.35">
      <c r="A26" s="6" t="s">
        <v>42</v>
      </c>
      <c r="B26" s="61">
        <v>2739</v>
      </c>
      <c r="C26" s="62">
        <v>492195</v>
      </c>
      <c r="D26" s="61">
        <v>2739</v>
      </c>
      <c r="E26" s="63">
        <v>43915</v>
      </c>
      <c r="F26" s="63"/>
      <c r="G26" s="63"/>
      <c r="J26" s="50" t="s">
        <v>38</v>
      </c>
      <c r="K26" s="50">
        <f>SUMIF(L2:L17,"&lt;&gt;",J2:J17)</f>
        <v>0</v>
      </c>
    </row>
    <row r="27" spans="1:14" x14ac:dyDescent="0.35">
      <c r="A27" s="6" t="s">
        <v>363</v>
      </c>
      <c r="B27" s="61">
        <v>776</v>
      </c>
      <c r="C27" s="62">
        <v>492196</v>
      </c>
      <c r="D27" s="61">
        <v>776</v>
      </c>
      <c r="E27" s="63">
        <v>43915</v>
      </c>
      <c r="F27" s="63"/>
      <c r="G27" s="63"/>
      <c r="J27" s="50" t="s">
        <v>64</v>
      </c>
      <c r="K27" s="50" t="e">
        <f>SUMIF(F23:F47,"&lt;&gt;",#REF!)</f>
        <v>#REF!</v>
      </c>
    </row>
    <row r="28" spans="1:14" x14ac:dyDescent="0.35">
      <c r="A28" s="6" t="s">
        <v>43</v>
      </c>
      <c r="B28" s="61">
        <v>742</v>
      </c>
      <c r="C28" s="62">
        <v>492197</v>
      </c>
      <c r="D28" s="61">
        <v>742</v>
      </c>
      <c r="E28" s="63">
        <v>43915</v>
      </c>
      <c r="F28" s="63"/>
      <c r="G28" s="63"/>
      <c r="J28" s="72" t="s">
        <v>61</v>
      </c>
      <c r="K28" s="72" t="e">
        <f>SUM(K25:K27)</f>
        <v>#REF!</v>
      </c>
    </row>
    <row r="29" spans="1:14" x14ac:dyDescent="0.35">
      <c r="A29" s="6" t="s">
        <v>44</v>
      </c>
      <c r="B29" s="61">
        <v>2661</v>
      </c>
      <c r="C29" s="62">
        <v>492198</v>
      </c>
      <c r="D29" s="61">
        <v>2661</v>
      </c>
      <c r="E29" s="63">
        <v>43915</v>
      </c>
      <c r="F29" s="63"/>
      <c r="G29" s="63"/>
    </row>
    <row r="30" spans="1:14" x14ac:dyDescent="0.35">
      <c r="A30" s="6" t="s">
        <v>45</v>
      </c>
      <c r="B30" s="61">
        <v>1758</v>
      </c>
      <c r="C30" s="62">
        <v>492199</v>
      </c>
      <c r="D30" s="61">
        <v>1758</v>
      </c>
      <c r="E30" s="63">
        <v>43915</v>
      </c>
      <c r="F30" s="63"/>
      <c r="G30" s="63"/>
    </row>
    <row r="31" spans="1:14" x14ac:dyDescent="0.35">
      <c r="A31" s="6" t="s">
        <v>46</v>
      </c>
      <c r="B31" s="61">
        <v>1419</v>
      </c>
      <c r="C31" s="62">
        <v>492200</v>
      </c>
      <c r="D31" s="61">
        <v>1419</v>
      </c>
      <c r="E31" s="63">
        <v>43915</v>
      </c>
      <c r="F31" s="63"/>
      <c r="G31" s="63"/>
    </row>
    <row r="32" spans="1:14" x14ac:dyDescent="0.35">
      <c r="A32" s="6" t="s">
        <v>47</v>
      </c>
      <c r="B32" s="61">
        <v>543</v>
      </c>
      <c r="C32" s="62">
        <v>492201</v>
      </c>
      <c r="D32" s="61">
        <v>543</v>
      </c>
      <c r="E32" s="63">
        <v>43915</v>
      </c>
      <c r="F32" s="63"/>
      <c r="G32" s="63"/>
    </row>
    <row r="33" spans="1:14" x14ac:dyDescent="0.35">
      <c r="A33" s="6" t="s">
        <v>364</v>
      </c>
      <c r="B33" s="61">
        <v>1287</v>
      </c>
      <c r="C33" s="62">
        <v>492202</v>
      </c>
      <c r="D33" s="61">
        <v>1287</v>
      </c>
      <c r="E33" s="63">
        <v>43915</v>
      </c>
      <c r="F33" s="63"/>
      <c r="G33" s="63"/>
    </row>
    <row r="34" spans="1:14" x14ac:dyDescent="0.35">
      <c r="A34" s="6" t="s">
        <v>365</v>
      </c>
      <c r="B34" s="61">
        <v>4707</v>
      </c>
      <c r="C34" s="62">
        <v>492203</v>
      </c>
      <c r="D34" s="61">
        <v>4707</v>
      </c>
      <c r="E34" s="63">
        <v>43915</v>
      </c>
      <c r="F34" s="63"/>
      <c r="G34" s="63"/>
    </row>
    <row r="35" spans="1:14" x14ac:dyDescent="0.35">
      <c r="A35" s="6" t="s">
        <v>48</v>
      </c>
      <c r="B35" s="61">
        <v>2726</v>
      </c>
      <c r="C35" s="62">
        <v>492204</v>
      </c>
      <c r="D35" s="61">
        <v>2726</v>
      </c>
      <c r="E35" s="63">
        <v>43915</v>
      </c>
      <c r="F35" s="63"/>
      <c r="G35" s="63"/>
    </row>
    <row r="36" spans="1:14" x14ac:dyDescent="0.35">
      <c r="A36" s="6" t="s">
        <v>49</v>
      </c>
      <c r="B36" s="61">
        <v>3192</v>
      </c>
      <c r="C36" s="62">
        <v>492205</v>
      </c>
      <c r="D36" s="61">
        <v>3192</v>
      </c>
      <c r="E36" s="63">
        <v>43915</v>
      </c>
      <c r="F36" s="63"/>
      <c r="G36" s="63"/>
    </row>
    <row r="37" spans="1:14" x14ac:dyDescent="0.35">
      <c r="A37" s="6" t="s">
        <v>50</v>
      </c>
      <c r="B37" s="61">
        <v>5015</v>
      </c>
      <c r="C37" s="62">
        <v>492206</v>
      </c>
      <c r="D37" s="61">
        <v>5015</v>
      </c>
      <c r="E37" s="63">
        <v>43915</v>
      </c>
      <c r="F37" s="63"/>
      <c r="G37" s="63"/>
    </row>
    <row r="38" spans="1:14" x14ac:dyDescent="0.35">
      <c r="A38" s="6" t="s">
        <v>366</v>
      </c>
      <c r="B38" s="61">
        <v>1229</v>
      </c>
      <c r="C38" s="62">
        <v>492207</v>
      </c>
      <c r="D38" s="61">
        <v>1229</v>
      </c>
      <c r="E38" s="63">
        <v>43915</v>
      </c>
      <c r="F38" s="63"/>
      <c r="G38" s="63"/>
    </row>
    <row r="39" spans="1:14" x14ac:dyDescent="0.35">
      <c r="A39" s="6" t="s">
        <v>51</v>
      </c>
      <c r="B39" s="61">
        <v>3007</v>
      </c>
      <c r="C39" s="62">
        <v>492208</v>
      </c>
      <c r="D39" s="61">
        <v>3007</v>
      </c>
      <c r="E39" s="63">
        <v>43915</v>
      </c>
      <c r="F39" s="63"/>
      <c r="G39" s="63"/>
    </row>
    <row r="40" spans="1:14" x14ac:dyDescent="0.35">
      <c r="A40" s="6" t="s">
        <v>52</v>
      </c>
      <c r="B40" s="61">
        <v>457</v>
      </c>
      <c r="C40" s="62">
        <v>492209</v>
      </c>
      <c r="D40" s="61">
        <v>457</v>
      </c>
      <c r="E40" s="63">
        <v>43915</v>
      </c>
      <c r="F40" s="63"/>
      <c r="G40" s="63"/>
    </row>
    <row r="41" spans="1:14" x14ac:dyDescent="0.35">
      <c r="A41" s="6" t="s">
        <v>53</v>
      </c>
      <c r="B41" s="61">
        <v>3154</v>
      </c>
      <c r="C41" s="62">
        <v>492210</v>
      </c>
      <c r="D41" s="61">
        <v>3154</v>
      </c>
      <c r="E41" s="63">
        <v>43915</v>
      </c>
      <c r="F41" s="63"/>
      <c r="G41" s="63"/>
    </row>
    <row r="42" spans="1:14" x14ac:dyDescent="0.35">
      <c r="A42" s="6" t="s">
        <v>367</v>
      </c>
      <c r="B42" s="61">
        <v>2712</v>
      </c>
      <c r="C42" s="62">
        <v>492211</v>
      </c>
      <c r="D42" s="61">
        <v>2712</v>
      </c>
      <c r="E42" s="63">
        <v>43915</v>
      </c>
      <c r="F42" s="63"/>
      <c r="G42" s="63"/>
    </row>
    <row r="43" spans="1:14" x14ac:dyDescent="0.35">
      <c r="A43" s="6" t="s">
        <v>368</v>
      </c>
      <c r="B43" s="61">
        <v>506</v>
      </c>
      <c r="C43" s="62">
        <v>492212</v>
      </c>
      <c r="D43" s="61">
        <v>506</v>
      </c>
      <c r="E43" s="63">
        <v>43915</v>
      </c>
      <c r="F43" s="63"/>
      <c r="G43" s="63"/>
    </row>
    <row r="44" spans="1:14" x14ac:dyDescent="0.35">
      <c r="A44" s="6" t="s">
        <v>54</v>
      </c>
      <c r="B44" s="61">
        <v>3838</v>
      </c>
      <c r="C44" s="62">
        <v>492213</v>
      </c>
      <c r="D44" s="61">
        <v>3838</v>
      </c>
      <c r="E44" s="63">
        <v>43915</v>
      </c>
      <c r="F44" s="63"/>
      <c r="G44" s="63"/>
    </row>
    <row r="45" spans="1:14" x14ac:dyDescent="0.35">
      <c r="A45" s="6" t="s">
        <v>55</v>
      </c>
      <c r="B45" s="61">
        <v>11243</v>
      </c>
      <c r="C45" s="62">
        <v>492214</v>
      </c>
      <c r="D45" s="61">
        <v>11243</v>
      </c>
      <c r="E45" s="63">
        <v>43915</v>
      </c>
      <c r="F45" s="63"/>
      <c r="G45" s="63"/>
    </row>
    <row r="46" spans="1:14" x14ac:dyDescent="0.35">
      <c r="A46" s="6" t="s">
        <v>369</v>
      </c>
      <c r="B46" s="61">
        <v>2066</v>
      </c>
      <c r="C46" s="62">
        <v>492215</v>
      </c>
      <c r="D46" s="61">
        <v>2066</v>
      </c>
      <c r="E46" s="63">
        <v>43915</v>
      </c>
      <c r="F46" s="63"/>
      <c r="G46" s="63"/>
    </row>
    <row r="47" spans="1:14" x14ac:dyDescent="0.35">
      <c r="A47" s="6" t="s">
        <v>56</v>
      </c>
      <c r="B47" s="61">
        <v>55921</v>
      </c>
      <c r="C47" s="62">
        <v>492216</v>
      </c>
      <c r="D47" s="61">
        <v>55921</v>
      </c>
      <c r="E47" s="63">
        <v>43915</v>
      </c>
      <c r="F47" s="63"/>
      <c r="G47" s="63"/>
    </row>
    <row r="48" spans="1:14" s="52" customFormat="1" x14ac:dyDescent="0.35">
      <c r="A48" s="51" t="s">
        <v>37</v>
      </c>
      <c r="B48" s="73"/>
      <c r="C48" s="74"/>
      <c r="D48" s="73">
        <f>SUM(D23:D47)</f>
        <v>117448</v>
      </c>
      <c r="E48" s="74"/>
      <c r="F48" s="74"/>
      <c r="G48" s="74"/>
      <c r="H48" s="65"/>
      <c r="M48" s="74"/>
      <c r="N48" s="74"/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B1" zoomScale="90" zoomScaleNormal="90" workbookViewId="0">
      <selection activeCell="M12" sqref="M12"/>
    </sheetView>
  </sheetViews>
  <sheetFormatPr defaultColWidth="8.81640625" defaultRowHeight="14.5" x14ac:dyDescent="0.35"/>
  <cols>
    <col min="1" max="1" width="24" style="69" bestFit="1" customWidth="1"/>
    <col min="2" max="2" width="12" style="69" bestFit="1" customWidth="1"/>
    <col min="3" max="3" width="9.54296875" style="103" bestFit="1" customWidth="1"/>
    <col min="4" max="4" width="10.453125" style="69" customWidth="1"/>
    <col min="5" max="5" width="8.81640625" style="69"/>
    <col min="6" max="6" width="28.453125" style="69" bestFit="1" customWidth="1"/>
    <col min="7" max="7" width="11.1796875" style="69" bestFit="1" customWidth="1"/>
    <col min="8" max="8" width="8.81640625" style="69"/>
    <col min="9" max="9" width="10.54296875" style="69" bestFit="1" customWidth="1"/>
    <col min="10" max="10" width="8.81640625" style="69" customWidth="1"/>
    <col min="11" max="11" width="39.453125" style="69" customWidth="1"/>
    <col min="12" max="12" width="11.1796875" style="69" bestFit="1" customWidth="1"/>
    <col min="13" max="13" width="9.453125" style="69" bestFit="1" customWidth="1"/>
    <col min="14" max="14" width="10.54296875" style="69" bestFit="1" customWidth="1"/>
    <col min="15" max="15" width="8.81640625" style="69" customWidth="1"/>
    <col min="16" max="16" width="28.453125" style="69" bestFit="1" customWidth="1"/>
    <col min="17" max="17" width="11.1796875" style="69" bestFit="1" customWidth="1"/>
    <col min="18" max="18" width="9.453125" style="69" bestFit="1" customWidth="1"/>
    <col min="19" max="19" width="10.54296875" style="69" bestFit="1" customWidth="1"/>
    <col min="20" max="16384" width="8.81640625" style="69"/>
  </cols>
  <sheetData>
    <row r="1" spans="1:19" ht="29" x14ac:dyDescent="0.35">
      <c r="A1" s="51" t="s">
        <v>106</v>
      </c>
      <c r="B1" s="51"/>
      <c r="C1" s="102" t="s">
        <v>85</v>
      </c>
      <c r="D1" s="51" t="s">
        <v>86</v>
      </c>
      <c r="F1" s="51" t="s">
        <v>108</v>
      </c>
      <c r="G1" s="51"/>
      <c r="H1" s="102" t="s">
        <v>85</v>
      </c>
      <c r="I1" s="51" t="s">
        <v>86</v>
      </c>
      <c r="K1" s="84" t="s">
        <v>126</v>
      </c>
      <c r="L1" s="51"/>
      <c r="M1" s="102" t="s">
        <v>85</v>
      </c>
      <c r="N1" s="51" t="s">
        <v>86</v>
      </c>
      <c r="P1" s="84" t="s">
        <v>88</v>
      </c>
      <c r="Q1" s="51"/>
      <c r="R1" s="102" t="s">
        <v>85</v>
      </c>
      <c r="S1" s="51" t="s">
        <v>86</v>
      </c>
    </row>
    <row r="2" spans="1:19" ht="24" x14ac:dyDescent="0.35">
      <c r="B2" s="91"/>
      <c r="D2" s="47"/>
      <c r="G2" s="91"/>
      <c r="H2" s="103"/>
      <c r="I2" s="47"/>
      <c r="K2" s="48" t="s">
        <v>128</v>
      </c>
      <c r="L2" s="105">
        <v>961</v>
      </c>
      <c r="M2" s="106" t="s">
        <v>138</v>
      </c>
      <c r="N2" s="108">
        <v>43861</v>
      </c>
      <c r="Q2" s="91"/>
      <c r="R2" s="103"/>
      <c r="S2" s="47"/>
    </row>
    <row r="3" spans="1:19" ht="24" x14ac:dyDescent="0.35">
      <c r="B3" s="91"/>
      <c r="D3" s="47"/>
      <c r="G3" s="91"/>
      <c r="H3" s="103"/>
      <c r="I3" s="47"/>
      <c r="K3" s="48" t="s">
        <v>129</v>
      </c>
      <c r="L3" s="105">
        <v>2779</v>
      </c>
      <c r="M3" s="106" t="s">
        <v>139</v>
      </c>
      <c r="N3" s="108">
        <v>43861</v>
      </c>
      <c r="Q3" s="91"/>
      <c r="R3" s="103"/>
      <c r="S3" s="47"/>
    </row>
    <row r="4" spans="1:19" ht="24" x14ac:dyDescent="0.35">
      <c r="B4" s="91"/>
      <c r="G4" s="91"/>
      <c r="H4" s="103"/>
      <c r="I4" s="47"/>
      <c r="K4" s="48" t="s">
        <v>130</v>
      </c>
      <c r="L4" s="105">
        <v>706</v>
      </c>
      <c r="M4" s="106" t="s">
        <v>140</v>
      </c>
      <c r="N4" s="108">
        <v>43861</v>
      </c>
    </row>
    <row r="5" spans="1:19" ht="24" x14ac:dyDescent="0.35">
      <c r="B5" s="91"/>
      <c r="G5" s="91"/>
      <c r="H5" s="103"/>
      <c r="I5" s="47"/>
      <c r="K5" s="48" t="s">
        <v>131</v>
      </c>
      <c r="L5" s="105">
        <v>5700</v>
      </c>
      <c r="M5" s="106" t="s">
        <v>141</v>
      </c>
      <c r="N5" s="108">
        <v>43861</v>
      </c>
      <c r="Q5" s="91"/>
      <c r="R5" s="103"/>
    </row>
    <row r="6" spans="1:19" ht="24" x14ac:dyDescent="0.35">
      <c r="B6" s="91"/>
      <c r="G6" s="91"/>
      <c r="H6" s="103"/>
      <c r="I6" s="47"/>
      <c r="K6" s="48" t="s">
        <v>132</v>
      </c>
      <c r="L6" s="105">
        <v>1075</v>
      </c>
      <c r="M6" s="106" t="s">
        <v>142</v>
      </c>
      <c r="N6" s="108">
        <v>43861</v>
      </c>
      <c r="R6" s="103"/>
    </row>
    <row r="7" spans="1:19" ht="24" x14ac:dyDescent="0.35">
      <c r="B7" s="91"/>
      <c r="G7" s="91"/>
      <c r="H7" s="103"/>
      <c r="I7" s="47"/>
      <c r="K7" s="48" t="s">
        <v>133</v>
      </c>
      <c r="L7" s="105">
        <v>1521</v>
      </c>
      <c r="M7" s="106" t="s">
        <v>143</v>
      </c>
      <c r="N7" s="108">
        <v>43861</v>
      </c>
      <c r="R7" s="103"/>
    </row>
    <row r="8" spans="1:19" ht="24" x14ac:dyDescent="0.35">
      <c r="B8" s="91"/>
      <c r="G8" s="91"/>
      <c r="H8" s="103"/>
      <c r="I8" s="47"/>
      <c r="K8" s="48" t="s">
        <v>134</v>
      </c>
      <c r="L8" s="105">
        <v>5015</v>
      </c>
      <c r="M8" s="106" t="s">
        <v>144</v>
      </c>
      <c r="N8" s="108">
        <v>43861</v>
      </c>
      <c r="R8" s="103"/>
    </row>
    <row r="9" spans="1:19" ht="24" x14ac:dyDescent="0.35">
      <c r="B9" s="91"/>
      <c r="G9" s="91"/>
      <c r="H9" s="103"/>
      <c r="I9" s="47"/>
      <c r="K9" s="48" t="s">
        <v>135</v>
      </c>
      <c r="L9" s="105">
        <v>773</v>
      </c>
      <c r="M9" s="106" t="s">
        <v>145</v>
      </c>
      <c r="N9" s="108">
        <v>43861</v>
      </c>
    </row>
    <row r="10" spans="1:19" ht="24" x14ac:dyDescent="0.35">
      <c r="B10" s="91"/>
      <c r="G10" s="91"/>
      <c r="H10" s="103"/>
      <c r="I10" s="47"/>
      <c r="K10" s="48" t="s">
        <v>136</v>
      </c>
      <c r="L10" s="105">
        <v>2518</v>
      </c>
      <c r="M10" s="106" t="s">
        <v>146</v>
      </c>
      <c r="N10" s="108">
        <v>43861</v>
      </c>
    </row>
    <row r="11" spans="1:19" ht="24" x14ac:dyDescent="0.35">
      <c r="B11" s="91"/>
      <c r="G11" s="91"/>
      <c r="H11" s="103"/>
      <c r="I11" s="47"/>
      <c r="K11" s="48" t="s">
        <v>137</v>
      </c>
      <c r="L11" s="105">
        <v>1971</v>
      </c>
      <c r="M11" s="106" t="s">
        <v>147</v>
      </c>
      <c r="N11" s="108">
        <v>43861</v>
      </c>
    </row>
    <row r="12" spans="1:19" ht="43.5" x14ac:dyDescent="0.35">
      <c r="B12" s="91"/>
      <c r="G12" s="91"/>
      <c r="H12" s="103"/>
      <c r="I12" s="47"/>
      <c r="K12" s="69" t="s">
        <v>471</v>
      </c>
      <c r="L12" s="69">
        <v>328.5</v>
      </c>
    </row>
    <row r="13" spans="1:19" x14ac:dyDescent="0.35">
      <c r="B13" s="91"/>
      <c r="G13" s="91"/>
      <c r="H13" s="103"/>
    </row>
    <row r="14" spans="1:19" x14ac:dyDescent="0.35">
      <c r="A14" s="104" t="s">
        <v>71</v>
      </c>
      <c r="B14" s="91">
        <f>SUM(B2:B13)</f>
        <v>0</v>
      </c>
      <c r="G14" s="91">
        <f>SUM(G2:G13)</f>
        <v>0</v>
      </c>
      <c r="H14" s="103"/>
      <c r="L14" s="91">
        <f>SUM(L2:L13)</f>
        <v>23347.5</v>
      </c>
      <c r="Q14" s="91">
        <f>SUM(Q2:Q13)</f>
        <v>0</v>
      </c>
    </row>
    <row r="15" spans="1:19" x14ac:dyDescent="0.35">
      <c r="H15" s="103"/>
    </row>
    <row r="16" spans="1:19" x14ac:dyDescent="0.35">
      <c r="H16" s="10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4" sqref="B4"/>
    </sheetView>
  </sheetViews>
  <sheetFormatPr defaultRowHeight="14.5" x14ac:dyDescent="0.35"/>
  <cols>
    <col min="1" max="1" width="26.81640625" bestFit="1" customWidth="1"/>
    <col min="2" max="2" width="11.54296875" bestFit="1" customWidth="1"/>
    <col min="3" max="3" width="10.81640625" bestFit="1" customWidth="1"/>
    <col min="4" max="4" width="14.54296875" bestFit="1" customWidth="1"/>
    <col min="5" max="5" width="29.81640625" bestFit="1" customWidth="1"/>
  </cols>
  <sheetData>
    <row r="1" spans="1:5" s="1" customFormat="1" x14ac:dyDescent="0.35">
      <c r="A1" s="1" t="s">
        <v>77</v>
      </c>
      <c r="B1" s="8" t="s">
        <v>75</v>
      </c>
      <c r="C1" s="1" t="s">
        <v>76</v>
      </c>
      <c r="D1" s="1" t="s">
        <v>78</v>
      </c>
      <c r="E1" s="1" t="s">
        <v>79</v>
      </c>
    </row>
    <row r="2" spans="1:5" x14ac:dyDescent="0.35">
      <c r="A2" t="s">
        <v>104</v>
      </c>
      <c r="B2" s="26">
        <v>500</v>
      </c>
      <c r="C2" s="9"/>
      <c r="D2" s="9">
        <v>43839</v>
      </c>
    </row>
    <row r="3" spans="1:5" x14ac:dyDescent="0.35">
      <c r="A3" t="s">
        <v>87</v>
      </c>
      <c r="B3" s="26">
        <v>10000</v>
      </c>
      <c r="D3" s="9">
        <v>43839</v>
      </c>
    </row>
    <row r="4" spans="1:5" s="40" customFormat="1" x14ac:dyDescent="0.35">
      <c r="A4" s="40" t="s">
        <v>361</v>
      </c>
      <c r="B4" s="26">
        <v>200</v>
      </c>
      <c r="D4" s="9">
        <v>43833</v>
      </c>
    </row>
    <row r="5" spans="1:5" s="40" customFormat="1" x14ac:dyDescent="0.35">
      <c r="B5" s="7"/>
      <c r="D5" s="9"/>
    </row>
    <row r="6" spans="1:5" s="40" customFormat="1" x14ac:dyDescent="0.35">
      <c r="B6" s="7"/>
      <c r="D6" s="9"/>
    </row>
    <row r="7" spans="1:5" s="40" customFormat="1" x14ac:dyDescent="0.35">
      <c r="B7" s="7"/>
      <c r="D7" s="9"/>
    </row>
    <row r="8" spans="1:5" s="40" customFormat="1" x14ac:dyDescent="0.35">
      <c r="B8" s="7"/>
      <c r="D8" s="9"/>
    </row>
    <row r="9" spans="1:5" s="40" customFormat="1" x14ac:dyDescent="0.35">
      <c r="B9" s="7"/>
      <c r="D9" s="9"/>
    </row>
    <row r="10" spans="1:5" x14ac:dyDescent="0.35">
      <c r="B10" s="7"/>
    </row>
    <row r="11" spans="1:5" x14ac:dyDescent="0.35">
      <c r="A11" s="45" t="s">
        <v>37</v>
      </c>
      <c r="B11" s="7">
        <f>SUM(B2:B10)</f>
        <v>10700</v>
      </c>
    </row>
    <row r="12" spans="1:5" x14ac:dyDescent="0.35">
      <c r="B12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2020 budget</vt:lpstr>
      <vt:lpstr>Expense detail</vt:lpstr>
      <vt:lpstr>Content Credit</vt:lpstr>
      <vt:lpstr>Income detail</vt:lpstr>
      <vt:lpstr>Other income detail</vt:lpstr>
      <vt:lpstr>Donations detail</vt:lpstr>
      <vt:lpstr>'Income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smorrill</dc:creator>
  <cp:lastModifiedBy>Lisa Marten</cp:lastModifiedBy>
  <cp:lastPrinted>2018-01-23T20:18:49Z</cp:lastPrinted>
  <dcterms:created xsi:type="dcterms:W3CDTF">2007-05-31T16:25:10Z</dcterms:created>
  <dcterms:modified xsi:type="dcterms:W3CDTF">2020-04-22T20:19:59Z</dcterms:modified>
</cp:coreProperties>
</file>